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179_22_COLLEGAMENTO_TN_BONDONE\02_PROGETTO PRELIMINARE\01_WORK_IN_PROGRESS\05_xls\CORRETTI\FINALI\"/>
    </mc:Choice>
  </mc:AlternateContent>
  <bookViews>
    <workbookView xWindow="0" yWindow="9720" windowWidth="13635" windowHeight="9840" tabRatio="931" activeTab="6"/>
  </bookViews>
  <sheets>
    <sheet name="Dati Generali" sheetId="2" r:id="rId1"/>
    <sheet name="Dati Finanziari - dettaglio" sheetId="12" r:id="rId2"/>
    <sheet name="Dati Tecnici (sottoprog.3)" sheetId="3" r:id="rId3"/>
    <sheet name="Costi d'Investimento" sheetId="17" r:id="rId4"/>
    <sheet name="Quadro Economico" sheetId="6" r:id="rId5"/>
    <sheet name="Cronoprogramma MR" sheetId="7" r:id="rId6"/>
    <sheet name="Cronoprogramma INFR" sheetId="8" r:id="rId7"/>
    <sheet name="CHECK ALLEGATI" sheetId="18" r:id="rId8"/>
  </sheets>
  <externalReferences>
    <externalReference r:id="rId9"/>
  </externalReferences>
  <definedNames>
    <definedName name="Ambito">#REF!</definedName>
    <definedName name="_xlnm.Print_Area" localSheetId="6">'Cronoprogramma INFR'!$B$6:$AL$35</definedName>
    <definedName name="_xlnm.Print_Area" localSheetId="5">'Cronoprogramma MR'!$B$7:$AX$25</definedName>
    <definedName name="_xlnm.Print_Area" localSheetId="1">'Dati Finanziari - dettaglio'!#REF!</definedName>
    <definedName name="_xlnm.Print_Area" localSheetId="0">'Dati Generali'!#REF!</definedName>
    <definedName name="_xlnm.Print_Area" localSheetId="4">'Quadro Economico'!$B$1:$D$40</definedName>
    <definedName name="Contratto_codice">[1]Contratto!$A$5:$A$20</definedName>
    <definedName name="Enti_nome" localSheetId="1">#REF!</definedName>
    <definedName name="Enti_nome">#REF!</definedName>
    <definedName name="Enti_nome_ufficio" localSheetId="1">#REF!</definedName>
    <definedName name="Enti_nome_ufficio">#REF!</definedName>
    <definedName name="Enti_ufficio" localSheetId="1">#REF!</definedName>
    <definedName name="Enti_ufficio">#REF!</definedName>
    <definedName name="Infrastruttura_linea" localSheetId="1">#REF!</definedName>
    <definedName name="Infrastruttura_linea">#REF!</definedName>
    <definedName name="LivelloProg">#REF!</definedName>
    <definedName name="LivelloProg_INFR">#REF!</definedName>
    <definedName name="LivelloProg_MR_IMP">#REF!</definedName>
    <definedName name="Lotto_titolo">'[1]Lotto Realizzativo'!$B$5:$B$20</definedName>
    <definedName name="ProgettoDefinitivo">#REF!</definedName>
    <definedName name="sottoprogramma">#REF!</definedName>
    <definedName name="Sottoprogrammi">#REF!</definedName>
    <definedName name="Tipologia">#REF!</definedName>
    <definedName name="TipologiaSistema">#REF!</definedName>
  </definedNames>
  <calcPr calcId="152511" iterateDelta="1E-4"/>
</workbook>
</file>

<file path=xl/calcChain.xml><?xml version="1.0" encoding="utf-8"?>
<calcChain xmlns="http://schemas.openxmlformats.org/spreadsheetml/2006/main">
  <c r="H46" i="17" l="1"/>
  <c r="I46" i="17"/>
  <c r="J46" i="17"/>
  <c r="K46" i="17"/>
  <c r="L46" i="17"/>
  <c r="M46" i="17"/>
  <c r="N46" i="17"/>
  <c r="O46" i="17"/>
  <c r="P46" i="17"/>
  <c r="Q46" i="17"/>
  <c r="R46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B9" i="12" l="1"/>
  <c r="B2" i="8"/>
  <c r="B2" i="7"/>
  <c r="B2" i="6"/>
  <c r="B2" i="17"/>
  <c r="B2" i="3"/>
  <c r="B2" i="18"/>
  <c r="B2" i="12"/>
  <c r="G36" i="17"/>
  <c r="D10" i="6" s="1"/>
  <c r="F10" i="6" s="1"/>
  <c r="B5" i="18"/>
  <c r="B4" i="18"/>
  <c r="B3" i="18"/>
  <c r="B5" i="8"/>
  <c r="B4" i="8"/>
  <c r="B3" i="8"/>
  <c r="B5" i="7"/>
  <c r="B4" i="7"/>
  <c r="B3" i="7"/>
  <c r="B5" i="17"/>
  <c r="B4" i="17"/>
  <c r="B3" i="17"/>
  <c r="B5" i="3"/>
  <c r="B4" i="3"/>
  <c r="B3" i="3"/>
  <c r="B5" i="6"/>
  <c r="B4" i="6"/>
  <c r="B3" i="6"/>
  <c r="B5" i="12"/>
  <c r="B4" i="12"/>
  <c r="B3" i="12"/>
  <c r="B33" i="2"/>
  <c r="E10" i="12"/>
  <c r="S46" i="17"/>
  <c r="T46" i="17"/>
  <c r="G43" i="17"/>
  <c r="G52" i="17" s="1"/>
  <c r="G44" i="17"/>
  <c r="G42" i="17"/>
  <c r="G38" i="17"/>
  <c r="G37" i="17"/>
  <c r="G35" i="17"/>
  <c r="G34" i="17"/>
  <c r="G33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F18" i="12"/>
  <c r="F19" i="12"/>
  <c r="F20" i="12"/>
  <c r="B34" i="2"/>
  <c r="B31" i="2"/>
  <c r="D32" i="2"/>
  <c r="E13" i="6"/>
  <c r="E15" i="6" s="1"/>
  <c r="E32" i="6"/>
  <c r="E36" i="6"/>
  <c r="E39" i="6"/>
  <c r="D36" i="6"/>
  <c r="F36" i="6" s="1"/>
  <c r="D39" i="6"/>
  <c r="F9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D10" i="12"/>
  <c r="F14" i="6"/>
  <c r="F16" i="6"/>
  <c r="F17" i="6"/>
  <c r="F18" i="6"/>
  <c r="F19" i="6"/>
  <c r="F20" i="6"/>
  <c r="F22" i="6"/>
  <c r="F24" i="6"/>
  <c r="F25" i="6"/>
  <c r="F27" i="6"/>
  <c r="F28" i="6"/>
  <c r="F29" i="6"/>
  <c r="F30" i="6"/>
  <c r="F31" i="6"/>
  <c r="F33" i="6"/>
  <c r="F34" i="6"/>
  <c r="F35" i="6"/>
  <c r="F37" i="6"/>
  <c r="F38" i="6"/>
  <c r="F10" i="12"/>
  <c r="E40" i="6" l="1"/>
  <c r="F39" i="6"/>
  <c r="G53" i="17"/>
  <c r="D33" i="2"/>
  <c r="E8" i="12"/>
  <c r="E12" i="12" s="1"/>
  <c r="G46" i="17"/>
  <c r="F43" i="17" s="1"/>
  <c r="D9" i="6"/>
  <c r="F9" i="6" s="1"/>
  <c r="D11" i="6"/>
  <c r="F11" i="6" s="1"/>
  <c r="D8" i="6"/>
  <c r="G51" i="17"/>
  <c r="D12" i="6"/>
  <c r="F12" i="6" s="1"/>
  <c r="G40" i="17"/>
  <c r="F21" i="17" s="1"/>
  <c r="F35" i="17" l="1"/>
  <c r="F26" i="17"/>
  <c r="F28" i="17"/>
  <c r="F16" i="17"/>
  <c r="F20" i="17"/>
  <c r="F30" i="17"/>
  <c r="D13" i="6"/>
  <c r="F8" i="6"/>
  <c r="F22" i="17"/>
  <c r="F18" i="17"/>
  <c r="F34" i="17"/>
  <c r="F25" i="17"/>
  <c r="F33" i="17"/>
  <c r="F31" i="17"/>
  <c r="F14" i="17"/>
  <c r="F17" i="17"/>
  <c r="F15" i="17"/>
  <c r="F24" i="17"/>
  <c r="F29" i="17"/>
  <c r="F36" i="17"/>
  <c r="F37" i="17"/>
  <c r="F13" i="17"/>
  <c r="F27" i="17"/>
  <c r="F42" i="17"/>
  <c r="F44" i="17"/>
  <c r="F12" i="17"/>
  <c r="F19" i="17"/>
  <c r="F38" i="17"/>
  <c r="F23" i="17"/>
  <c r="F11" i="17"/>
  <c r="F13" i="6" l="1"/>
  <c r="D15" i="6"/>
  <c r="D26" i="6" l="1"/>
  <c r="F26" i="6" s="1"/>
  <c r="D23" i="6"/>
  <c r="F23" i="6" s="1"/>
  <c r="F15" i="6"/>
  <c r="D32" i="6" l="1"/>
  <c r="F32" i="6" s="1"/>
  <c r="F21" i="6"/>
  <c r="D40" i="6" l="1"/>
  <c r="F40" i="6" l="1"/>
  <c r="D31" i="2"/>
  <c r="C32" i="2" s="1"/>
  <c r="D8" i="12"/>
  <c r="D12" i="12" s="1"/>
  <c r="F8" i="12" l="1"/>
  <c r="D34" i="2"/>
  <c r="B12" i="12" l="1"/>
  <c r="F12" i="12"/>
</calcChain>
</file>

<file path=xl/comments1.xml><?xml version="1.0" encoding="utf-8"?>
<comments xmlns="http://schemas.openxmlformats.org/spreadsheetml/2006/main">
  <authors>
    <author>MIT</author>
  </authors>
  <commentList>
    <comment ref="B12" authorId="0" shapeId="0">
      <text>
        <r>
          <rPr>
            <b/>
            <sz val="9"/>
            <color indexed="81"/>
            <rFont val="Tahoma"/>
            <family val="2"/>
          </rPr>
          <t>MIT:</t>
        </r>
        <r>
          <rPr>
            <sz val="9"/>
            <color indexed="81"/>
            <rFont val="Tahoma"/>
            <family val="2"/>
          </rPr>
          <t xml:space="preserve">
Soggetto designato dall'Ente richiedente quale referente per tutte le attività comunque connesse alla presente istanza.</t>
        </r>
      </text>
    </comment>
  </commentList>
</comments>
</file>

<file path=xl/comments2.xml><?xml version="1.0" encoding="utf-8"?>
<comments xmlns="http://schemas.openxmlformats.org/spreadsheetml/2006/main">
  <authors>
    <author>MIT</author>
  </authors>
  <commentList>
    <comment ref="D8" authorId="0" shapeId="0">
      <text>
        <r>
          <rPr>
            <b/>
            <sz val="9"/>
            <color indexed="81"/>
            <rFont val="Tahoma"/>
            <family val="2"/>
          </rPr>
          <t>MIT:</t>
        </r>
        <r>
          <rPr>
            <sz val="9"/>
            <color indexed="81"/>
            <rFont val="Tahoma"/>
            <family val="2"/>
          </rPr>
          <t xml:space="preserve">
Dato rilevato dal Q.ECON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>MIT:</t>
        </r>
        <r>
          <rPr>
            <sz val="9"/>
            <color indexed="81"/>
            <rFont val="Tahoma"/>
            <family val="2"/>
          </rPr>
          <t xml:space="preserve">
Dato rilevato dal Q.ECON
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MIT:</t>
        </r>
        <r>
          <rPr>
            <sz val="9"/>
            <color indexed="81"/>
            <rFont val="Tahoma"/>
            <family val="2"/>
          </rPr>
          <t xml:space="preserve">
Dato rilevato dal Q.ECON</t>
        </r>
      </text>
    </comment>
  </commentList>
</comments>
</file>

<file path=xl/comments3.xml><?xml version="1.0" encoding="utf-8"?>
<comments xmlns="http://schemas.openxmlformats.org/spreadsheetml/2006/main">
  <authors>
    <author>MIT</author>
  </authors>
  <commentList>
    <comment ref="B39" authorId="0" shapeId="0">
      <text>
        <r>
          <rPr>
            <b/>
            <sz val="9"/>
            <color indexed="81"/>
            <rFont val="Tahoma"/>
            <family val="2"/>
          </rPr>
          <t>MIT:</t>
        </r>
        <r>
          <rPr>
            <sz val="9"/>
            <color indexed="81"/>
            <rFont val="Tahoma"/>
            <family val="2"/>
          </rPr>
          <t xml:space="preserve">
Compilare nell'eventualità che il servizio non sia limitato all'ambito urbano</t>
        </r>
      </text>
    </comment>
  </commentList>
</comments>
</file>

<file path=xl/comments4.xml><?xml version="1.0" encoding="utf-8"?>
<comments xmlns="http://schemas.openxmlformats.org/spreadsheetml/2006/main">
  <authors>
    <author>MIT</author>
  </authors>
  <commentLis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MIT:  </t>
        </r>
        <r>
          <rPr>
            <sz val="9"/>
            <color indexed="81"/>
            <rFont val="Tahoma"/>
            <family val="2"/>
          </rPr>
          <t>nei limiti prescritti nell'ADDENDUM, &amp; A5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MIT:</t>
        </r>
        <r>
          <rPr>
            <sz val="9"/>
            <color indexed="81"/>
            <rFont val="Tahoma"/>
            <family val="2"/>
          </rPr>
          <t xml:space="preserve">  nei limiti prescritti nell'ADDENDUM, &amp; A5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>MIT:</t>
        </r>
        <r>
          <rPr>
            <sz val="9"/>
            <color indexed="81"/>
            <rFont val="Tahoma"/>
            <family val="2"/>
          </rPr>
          <t xml:space="preserve">  nei limiti prescritti nell'ADDENDUM, &amp; A5
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</rPr>
          <t xml:space="preserve">MIT: </t>
        </r>
        <r>
          <rPr>
            <sz val="9"/>
            <color indexed="81"/>
            <rFont val="Tahoma"/>
            <family val="2"/>
          </rPr>
          <t xml:space="preserve"> nei limiti prescritti nell'ADDENDUM, &amp; A5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 xml:space="preserve">MIT: </t>
        </r>
        <r>
          <rPr>
            <sz val="9"/>
            <color indexed="81"/>
            <rFont val="Tahoma"/>
            <family val="2"/>
          </rPr>
          <t xml:space="preserve"> nei limiti prescritti nell'ADDENDUM, &amp; A5</t>
        </r>
      </text>
    </comment>
    <comment ref="D40" authorId="0" shapeId="0">
      <text>
        <r>
          <rPr>
            <b/>
            <sz val="9"/>
            <color indexed="81"/>
            <rFont val="Tahoma"/>
            <family val="2"/>
          </rPr>
          <t>MIT:</t>
        </r>
        <r>
          <rPr>
            <sz val="9"/>
            <color indexed="81"/>
            <rFont val="Tahoma"/>
            <family val="2"/>
          </rPr>
          <t xml:space="preserve">
Valore di riferimento per le soglie percentuali limite delle voci
C807, C808, C810, C820, C821.</t>
        </r>
      </text>
    </comment>
  </commentList>
</comments>
</file>

<file path=xl/sharedStrings.xml><?xml version="1.0" encoding="utf-8"?>
<sst xmlns="http://schemas.openxmlformats.org/spreadsheetml/2006/main" count="600" uniqueCount="312">
  <si>
    <t>Tipologia di costi</t>
  </si>
  <si>
    <t xml:space="preserve">Voci di costo </t>
  </si>
  <si>
    <t>IMPORTO DEI LAVORI (*)</t>
  </si>
  <si>
    <t>Oneri della sicurezza</t>
  </si>
  <si>
    <t xml:space="preserve">SOMME A DISPOSIZIONE </t>
  </si>
  <si>
    <t>Lavori in economia, previsti in progetto ed esclusi dall'appalto</t>
  </si>
  <si>
    <t>Rilievi, accertamenti e indagini</t>
  </si>
  <si>
    <t>Allacciamenti a pubblici servizi</t>
  </si>
  <si>
    <t>Imprevisti</t>
  </si>
  <si>
    <t>Acquisizione aree o immobili e Indennizzi</t>
  </si>
  <si>
    <t>Accantonamento di cui all'articolo 106, comma 1 lettera a), del D.lgs. 50/2016</t>
  </si>
  <si>
    <t>Spese di cui all'articolo 24, comma 4 del D.lgs. 50/2016</t>
  </si>
  <si>
    <t>Spese di cui all'articolo 113, comma 4 del D.lgs. 50/2016</t>
  </si>
  <si>
    <t>Spese tecniche relative alla progettazione, alle necessarie attività preliminari, al coordinamento della sicurezza in fase di progettazione, alle conferenze dei servizi</t>
  </si>
  <si>
    <t>Spese tecniche relative alla direzione lavori e al coordinamento della sicurezza in fase di esecuzione, all'assistenza giornaliera e contabilità</t>
  </si>
  <si>
    <t>Incentivo di cui all'articolo 113, comma 2  del D.lgs. 50/2016, spese per attività tecnico-amministrative connesse alla progettazione, di supporto al responsabile del procedimento, e di verifica e di validazione</t>
  </si>
  <si>
    <t>Spese per attività tecnico-amministrative connesse alla progettazione, di supporto al responsabile del procedimento, e di verifica e di validazione di cui all'articolo 26 del D.lgs. 50/2016</t>
  </si>
  <si>
    <t>Spese per commissioni giudicatrici</t>
  </si>
  <si>
    <t>Spese per pubblicità e , ove previsto, per opere artistiche</t>
  </si>
  <si>
    <t>Spese per accertamenti di laboratorio e verifiche tecniche previste dal capitolato speciale d'appalto</t>
  </si>
  <si>
    <t>Collaudo tecnico-amministrativo, collaudo statico ed altri eventuali collaudi specialistici</t>
  </si>
  <si>
    <t>TOTALE SOMME A DISPOSIZIONE</t>
  </si>
  <si>
    <t>Opere compensative dell'impatto territoriale e sociale strettamente correlate alla funzionalità dell'opera</t>
  </si>
  <si>
    <t>Opere di mitigazione e compensazione ambientale</t>
  </si>
  <si>
    <t>Monitoraggio ambientale</t>
  </si>
  <si>
    <t>TOTALE OPERE COMPENSATIVE/MONITORAGGIO</t>
  </si>
  <si>
    <t>IMPOSTE</t>
  </si>
  <si>
    <t>I.V.A.</t>
  </si>
  <si>
    <t>Eventuali altre imposte e contributi dovuti per legge</t>
  </si>
  <si>
    <t>TOTALE IMPOSTE</t>
  </si>
  <si>
    <t>TOTALE I.V.A. INCLUSA</t>
  </si>
  <si>
    <t>(*) per le voci fare riferimento alla tabella 2.5 o 3.4 dell'Appendice</t>
  </si>
  <si>
    <t>Piano attività</t>
  </si>
  <si>
    <t>G</t>
  </si>
  <si>
    <t>F</t>
  </si>
  <si>
    <t>M</t>
  </si>
  <si>
    <t>A</t>
  </si>
  <si>
    <t>L</t>
  </si>
  <si>
    <t>S</t>
  </si>
  <si>
    <t>O</t>
  </si>
  <si>
    <t>N</t>
  </si>
  <si>
    <t>D</t>
  </si>
  <si>
    <t xml:space="preserve">Atti tecnico-amministrativi propedeutici </t>
  </si>
  <si>
    <t>………………………………….</t>
  </si>
  <si>
    <t>…………………………………</t>
  </si>
  <si>
    <t>Progettazione ed esecuzione</t>
  </si>
  <si>
    <t>Predisposizione documentazione per bando di gara</t>
  </si>
  <si>
    <t>Pubblicazione bando di gara</t>
  </si>
  <si>
    <t>Aggiudicazione</t>
  </si>
  <si>
    <t>Esecuzione progettazione da parte del costruttore</t>
  </si>
  <si>
    <t>…………………………………………</t>
  </si>
  <si>
    <t>………………………………………….</t>
  </si>
  <si>
    <t>Costruzione Materiale rotabile  "tipo"</t>
  </si>
  <si>
    <t>Costruzione Materiale rotabile "serie"</t>
  </si>
  <si>
    <t xml:space="preserve">Prove su Materiale rotabile </t>
  </si>
  <si>
    <t>Immissione in servizio</t>
  </si>
  <si>
    <t>Progettazione definitiva</t>
  </si>
  <si>
    <t>Redazione progettazione definitiva</t>
  </si>
  <si>
    <t>Progettazione esecutiva</t>
  </si>
  <si>
    <t>Redazione progettazione esecutiva</t>
  </si>
  <si>
    <t>Realizzazione intervento</t>
  </si>
  <si>
    <t xml:space="preserve">Aggiudicazione </t>
  </si>
  <si>
    <t xml:space="preserve">Esecuzione lavori </t>
  </si>
  <si>
    <t>Altro</t>
  </si>
  <si>
    <t>Titolo Intervento</t>
  </si>
  <si>
    <t>Sottoprogramma di Intervento</t>
  </si>
  <si>
    <t>Cognome</t>
  </si>
  <si>
    <t>Nome</t>
  </si>
  <si>
    <t>e-mail</t>
  </si>
  <si>
    <t>tel.</t>
  </si>
  <si>
    <t xml:space="preserve">Eventuale Soggetto Attuatore </t>
  </si>
  <si>
    <t>Responsabile del Soggetto Attuatore</t>
  </si>
  <si>
    <t>CUP (se già attribuito)</t>
  </si>
  <si>
    <t>Ente richiedente</t>
  </si>
  <si>
    <t xml:space="preserve">Area di intervento </t>
  </si>
  <si>
    <t>Regione</t>
  </si>
  <si>
    <t>Comune/i</t>
  </si>
  <si>
    <t>Soggetto co-finanziatore</t>
  </si>
  <si>
    <t>Costo dell'intervento (euro)</t>
  </si>
  <si>
    <t>Estremi dell'atto</t>
  </si>
  <si>
    <t>Tipo di atto che attesta il co-finanziamento</t>
  </si>
  <si>
    <r>
      <t>Responsabil</t>
    </r>
    <r>
      <rPr>
        <b/>
        <sz val="12"/>
        <rFont val="Bell MT"/>
        <family val="1"/>
      </rPr>
      <t>e Unico</t>
    </r>
    <r>
      <rPr>
        <b/>
        <sz val="12"/>
        <color indexed="8"/>
        <rFont val="Bell MT"/>
        <family val="1"/>
      </rPr>
      <t xml:space="preserve"> del Procedimento</t>
    </r>
  </si>
  <si>
    <t>Referente del Procedimento dell'Istanza</t>
  </si>
  <si>
    <t>Totale</t>
  </si>
  <si>
    <t>Fonte di Finanazimento</t>
  </si>
  <si>
    <t>Totale Cofinanziamenti</t>
  </si>
  <si>
    <t>Protocollo</t>
  </si>
  <si>
    <t>Data</t>
  </si>
  <si>
    <t>Obiettivi Generali e Finalità dell'Intervento</t>
  </si>
  <si>
    <t>Lunghezza linea</t>
  </si>
  <si>
    <t>Dati relativi all'infrastruttura in progetto (nuova realizzazione o estensione)</t>
  </si>
  <si>
    <t>SPESA PER ANNUALITA' (euro)</t>
  </si>
  <si>
    <t>di cui a doppia via di corsa</t>
  </si>
  <si>
    <t xml:space="preserve">di cui a singola via di corsa </t>
  </si>
  <si>
    <t>di cui a singola via di corsa banalizzata</t>
  </si>
  <si>
    <t>di cui in sede propria</t>
  </si>
  <si>
    <t>di cui in sede riservata</t>
  </si>
  <si>
    <t>di cui in sede promiscua</t>
  </si>
  <si>
    <t>di cui in superficie</t>
  </si>
  <si>
    <t>di cui in galleria</t>
  </si>
  <si>
    <t>di cui in sopraelevato</t>
  </si>
  <si>
    <t>di cui su ponti/viadotti</t>
  </si>
  <si>
    <t>di cui altro</t>
  </si>
  <si>
    <t>Indicatore</t>
  </si>
  <si>
    <t>Unità</t>
  </si>
  <si>
    <t>Mobilità</t>
  </si>
  <si>
    <t>%</t>
  </si>
  <si>
    <t>Tema</t>
  </si>
  <si>
    <t>OPERE  COMPENSATIVE/ MONITORAGGIO</t>
  </si>
  <si>
    <t>……</t>
  </si>
  <si>
    <t>Scenario di progetto</t>
  </si>
  <si>
    <t>Km</t>
  </si>
  <si>
    <t xml:space="preserve">Opere civili (da C807 a C821) </t>
  </si>
  <si>
    <t>Impianti civili (da C822 a C827)</t>
  </si>
  <si>
    <t>Sistemi di comunicazione e sicurezza (C831)</t>
  </si>
  <si>
    <t>Veicoli (da C834 a C836)</t>
  </si>
  <si>
    <t>Gruppo</t>
  </si>
  <si>
    <t>Indice</t>
  </si>
  <si>
    <t>…</t>
  </si>
  <si>
    <t>Costi opere civili, impianti civili e sistemi di comunicazione e sicurezza</t>
  </si>
  <si>
    <t>C807</t>
  </si>
  <si>
    <t>Risoluzione interferenze pubblici servizi</t>
  </si>
  <si>
    <t>C808</t>
  </si>
  <si>
    <t>Gallerie di linea e stazioni</t>
  </si>
  <si>
    <t>C809</t>
  </si>
  <si>
    <t>Pozzi e manufatti di inter-tratta</t>
  </si>
  <si>
    <t>C810</t>
  </si>
  <si>
    <t>Ponti</t>
  </si>
  <si>
    <t>C811</t>
  </si>
  <si>
    <t>Edifici diversi da stazioni e deposito (opere al rustico e finiture)</t>
  </si>
  <si>
    <t>C812</t>
  </si>
  <si>
    <t>Piattaforma sede ferroviaria o stradale</t>
  </si>
  <si>
    <t>C813</t>
  </si>
  <si>
    <t>Sovrastruttura ferroviaira/tramviaria</t>
  </si>
  <si>
    <t>C814</t>
  </si>
  <si>
    <t>Sovrastruttura stradale dedicata</t>
  </si>
  <si>
    <t>C815</t>
  </si>
  <si>
    <t>Stazioni/fermate tram o filobus</t>
  </si>
  <si>
    <t>C816</t>
  </si>
  <si>
    <t>Stazioni metro aperte</t>
  </si>
  <si>
    <t>C817</t>
  </si>
  <si>
    <t>Stazioni metro chiuse sotterranee superficiali</t>
  </si>
  <si>
    <t>C818</t>
  </si>
  <si>
    <t>Stazioni metro chiuse sotterranee profonde</t>
  </si>
  <si>
    <t>C819</t>
  </si>
  <si>
    <t>Deposito (opere al rustico e finiture, escluso impianti)</t>
  </si>
  <si>
    <t>C820</t>
  </si>
  <si>
    <t xml:space="preserve">Sistemazioni urbanistiche </t>
  </si>
  <si>
    <t>C821</t>
  </si>
  <si>
    <t>Opere complementari</t>
  </si>
  <si>
    <t>C822</t>
  </si>
  <si>
    <t>Impianti di ventilazione di linea e di stazione</t>
  </si>
  <si>
    <t>C823</t>
  </si>
  <si>
    <t>Impianti di prevenzione e protezione incendi di linea e di stazione</t>
  </si>
  <si>
    <t>C824</t>
  </si>
  <si>
    <t>Impianti di telecomunicazione e sicurezza di linea e di stazione</t>
  </si>
  <si>
    <t>C825</t>
  </si>
  <si>
    <t>Impianti di traslazione</t>
  </si>
  <si>
    <t>C826</t>
  </si>
  <si>
    <t>Altri impianti civili</t>
  </si>
  <si>
    <t>C827</t>
  </si>
  <si>
    <t>Sistemi di distribuzione e validazione biglietti</t>
  </si>
  <si>
    <t>Costi impianti elettro-ferroviari</t>
  </si>
  <si>
    <t>C828</t>
  </si>
  <si>
    <t>Sistema di alimentazione e sezionamento</t>
  </si>
  <si>
    <t>C829</t>
  </si>
  <si>
    <t>Linea di contatto</t>
  </si>
  <si>
    <t>C830</t>
  </si>
  <si>
    <t>Sistema di automazione (SCADA)</t>
  </si>
  <si>
    <t>C831</t>
  </si>
  <si>
    <t>Segnalamento, telecomunicazioni T/B e sistemi di gestione esercizio</t>
  </si>
  <si>
    <t>C832</t>
  </si>
  <si>
    <t xml:space="preserve">Deposito </t>
  </si>
  <si>
    <t>C833</t>
  </si>
  <si>
    <t>Veicoli</t>
  </si>
  <si>
    <t>C834</t>
  </si>
  <si>
    <t>Materiale rotabile (filobus)</t>
  </si>
  <si>
    <t>C835</t>
  </si>
  <si>
    <t>C836</t>
  </si>
  <si>
    <t>Materiale rotabile (altro TPL)</t>
  </si>
  <si>
    <t>Lunghezza del progetto in corso di realizzazione</t>
  </si>
  <si>
    <t>Numero di veicoli in corso di acquisizione</t>
  </si>
  <si>
    <t>Numero di posti per veicolo</t>
  </si>
  <si>
    <t>Posti</t>
  </si>
  <si>
    <t>CU1</t>
  </si>
  <si>
    <t>Costo unitario di costruzione</t>
  </si>
  <si>
    <t>CU2</t>
  </si>
  <si>
    <t>Costo unitario del materiale rotabile</t>
  </si>
  <si>
    <t>CU3</t>
  </si>
  <si>
    <t>Impianti elettro-ferroviari (da C828 a C833, escluso C831)</t>
  </si>
  <si>
    <t>Materiale rotabile (tram/metro)</t>
  </si>
  <si>
    <t>CL</t>
  </si>
  <si>
    <t>Costo Lavori</t>
  </si>
  <si>
    <t>CLR</t>
  </si>
  <si>
    <t>Costo Lavori e Rotabili</t>
  </si>
  <si>
    <t>(se individuato)</t>
  </si>
  <si>
    <t xml:space="preserve">Importi ammissibili
a contributo </t>
  </si>
  <si>
    <t>Ulteriori importi</t>
  </si>
  <si>
    <t>CostoTotale</t>
  </si>
  <si>
    <t>di cui "Importi ammissibili a contributo"</t>
  </si>
  <si>
    <t>Tracciato incluse percorrenze di servizio</t>
  </si>
  <si>
    <t>Tracciato escluse percorrenze di servizio</t>
  </si>
  <si>
    <t>Rinnovo e miglioramento del parco veicolare dei STIF destinati al TRM</t>
  </si>
  <si>
    <t>Ufficio</t>
  </si>
  <si>
    <t>pec</t>
  </si>
  <si>
    <t>Importi ammissibili 
a contributo 
(euro)</t>
  </si>
  <si>
    <t>Ulteriori importi 
(euro)</t>
  </si>
  <si>
    <t>CostoTotale (euro)</t>
  </si>
  <si>
    <t>Livello Progettuale Infrastruttura</t>
  </si>
  <si>
    <t>Livello Progettuale Materiale Rotabile</t>
  </si>
  <si>
    <t xml:space="preserve">Tipologia di Sottoprogramma </t>
  </si>
  <si>
    <t>Tipologia di Sistema</t>
  </si>
  <si>
    <t>PUMS</t>
  </si>
  <si>
    <t>N.</t>
  </si>
  <si>
    <t>Delibera</t>
  </si>
  <si>
    <t>Contenuto</t>
  </si>
  <si>
    <r>
      <t xml:space="preserve">P.U.M.S. </t>
    </r>
    <r>
      <rPr>
        <sz val="12"/>
        <color indexed="8"/>
        <rFont val="Bell MT"/>
        <family val="1"/>
      </rPr>
      <t>(Piano urbano della Mobilità Sostenibile), redatto con riferimento al D.M. 397/2017; nel caso di mancanza di PUMS si fa riferimento a quanto previsto dal D.M. n° 396 del 28.8.2019 all’art. 7</t>
    </r>
  </si>
  <si>
    <r>
      <rPr>
        <b/>
        <sz val="12"/>
        <color indexed="8"/>
        <rFont val="Bell MT"/>
        <family val="1"/>
      </rPr>
      <t>Relazione di coerenza</t>
    </r>
    <r>
      <rPr>
        <sz val="12"/>
        <color indexed="8"/>
        <rFont val="Bell MT"/>
        <family val="1"/>
      </rPr>
      <t xml:space="preserve"> dell’intervento proposto con il P.U.M.S.</t>
    </r>
  </si>
  <si>
    <r>
      <t xml:space="preserve">Relazione sul cronoprogramma </t>
    </r>
    <r>
      <rPr>
        <sz val="12"/>
        <color indexed="8"/>
        <rFont val="Bell MT"/>
        <family val="1"/>
      </rPr>
      <t xml:space="preserve">giustificativa delle tempistiche di attuazione riportate nello stesso; tale relazione deve, inoltre, contenere un elenco di tutti gli atti di assenso già acquisiti con gli estremi degli stessi a supporto delle giustificazioni esposte </t>
    </r>
  </si>
  <si>
    <t>PUMS-Coerenza</t>
  </si>
  <si>
    <t>Attuazione</t>
  </si>
  <si>
    <t>Capitolato</t>
  </si>
  <si>
    <t>Progetto Fornitore</t>
  </si>
  <si>
    <r>
      <t xml:space="preserve">Capitolato prestazionale </t>
    </r>
    <r>
      <rPr>
        <sz val="12"/>
        <color indexed="8"/>
        <rFont val="Bell MT"/>
        <family val="1"/>
      </rPr>
      <t xml:space="preserve">(qualora non disponibile il </t>
    </r>
    <r>
      <rPr>
        <b/>
        <sz val="12"/>
        <color indexed="8"/>
        <rFont val="Bell MT"/>
        <family val="1"/>
      </rPr>
      <t>Progetto del fornitore)</t>
    </r>
  </si>
  <si>
    <r>
      <t>Progetto del fornitore</t>
    </r>
    <r>
      <rPr>
        <sz val="12"/>
        <color indexed="8"/>
        <rFont val="Bell MT"/>
        <family val="1"/>
      </rPr>
      <t xml:space="preserve"> (qualora disponibile)</t>
    </r>
  </si>
  <si>
    <t>Nota metodologica n.2: Previsione della domanda</t>
  </si>
  <si>
    <t>Nota metodologica n.1: Analisi della mobilità</t>
  </si>
  <si>
    <t>Nota metodologica n.3: Studio sulle Linee TPL impattate dal progetto</t>
  </si>
  <si>
    <t>DOCUMENTAZIONE COMUNE A TUTTE LE ISTANZE</t>
  </si>
  <si>
    <t>Potenziamento e valorizzazione di STIF esistenti destinati al TRM</t>
  </si>
  <si>
    <t>Realizzazione di nuove linee ed estensione di linee esistenti ad implementazione della rete di STIF destinati al TRM</t>
  </si>
  <si>
    <r>
      <t xml:space="preserve">Progetto di Fattibilità </t>
    </r>
    <r>
      <rPr>
        <sz val="12"/>
        <color indexed="8"/>
        <rFont val="Bell MT"/>
        <family val="1"/>
      </rPr>
      <t>(qualora non disponibile il Progetto Definitivo)</t>
    </r>
  </si>
  <si>
    <r>
      <t xml:space="preserve">Progetto Definitivo </t>
    </r>
    <r>
      <rPr>
        <sz val="12"/>
        <color indexed="8"/>
        <rFont val="Bell MT"/>
        <family val="1"/>
      </rPr>
      <t>(qualora disponibile)</t>
    </r>
  </si>
  <si>
    <t>Esigenza rinnovo</t>
  </si>
  <si>
    <t>Giustificazione Trasp.</t>
  </si>
  <si>
    <t>Esigenza valorizzazione</t>
  </si>
  <si>
    <r>
      <t xml:space="preserve">Analisi Costi-Efficacia, </t>
    </r>
    <r>
      <rPr>
        <sz val="12"/>
        <color indexed="8"/>
        <rFont val="Bell MT"/>
        <family val="1"/>
      </rPr>
      <t>ai sensi del DM 300 del 16.06.2017</t>
    </r>
  </si>
  <si>
    <t>ACE</t>
  </si>
  <si>
    <t>Tabelle</t>
  </si>
  <si>
    <t>NM1</t>
  </si>
  <si>
    <t>NM2</t>
  </si>
  <si>
    <t>NM3</t>
  </si>
  <si>
    <t>ABC</t>
  </si>
  <si>
    <r>
      <t xml:space="preserve">Tabelle di sintesi </t>
    </r>
    <r>
      <rPr>
        <sz val="12"/>
        <color indexed="8"/>
        <rFont val="Bell MT"/>
        <family val="1"/>
      </rPr>
      <t>dell’analisi della mobilità urbana/ACE/ACB, per la parte di pertinenza al sottoprogramma</t>
    </r>
  </si>
  <si>
    <r>
      <t>Analisi Benefici/Costi</t>
    </r>
    <r>
      <rPr>
        <sz val="12"/>
        <color indexed="8"/>
        <rFont val="Bell MT"/>
        <family val="1"/>
      </rPr>
      <t>,</t>
    </r>
    <r>
      <rPr>
        <b/>
        <sz val="12"/>
        <color indexed="8"/>
        <rFont val="Bell MT"/>
        <family val="1"/>
      </rPr>
      <t xml:space="preserve"> </t>
    </r>
    <r>
      <rPr>
        <sz val="12"/>
        <color indexed="8"/>
        <rFont val="Bell MT"/>
        <family val="1"/>
      </rPr>
      <t>ai sensi del DM 300 del 16.06.2017</t>
    </r>
  </si>
  <si>
    <r>
      <t xml:space="preserve">Relazione esplicativa </t>
    </r>
    <r>
      <rPr>
        <sz val="12"/>
        <color indexed="8"/>
        <rFont val="Bell MT"/>
        <family val="1"/>
      </rPr>
      <t>a dimostrazione che il rapporto tra i proventi derivanti dai rientri tariffari e i costi di gestione del servizio e dell’infrastruttura sia almeno pari a 0,35</t>
    </r>
  </si>
  <si>
    <t>Copertura CE</t>
  </si>
  <si>
    <t>Titolo file/cartella</t>
  </si>
  <si>
    <t>Progetto Fattibilità</t>
  </si>
  <si>
    <t>Progetto Definitivo</t>
  </si>
  <si>
    <r>
      <t>Delibera del Proponente</t>
    </r>
    <r>
      <rPr>
        <sz val="12"/>
        <color indexed="8"/>
        <rFont val="Bell MT"/>
        <family val="1"/>
      </rPr>
      <t xml:space="preserve"> che autorizza all’inoltro dell’istanza (in caso di cofinanziamento a fondo perduto o con finanza di progetto la Delibera dovrà darne esplicita attestazione)</t>
    </r>
  </si>
  <si>
    <t>CLR   (COSTI LAVORI E ROTABILI)</t>
  </si>
  <si>
    <t>CLR  +  ONERI SICUREZZA</t>
  </si>
  <si>
    <t>Voci di costo componenti l'Importo dei lavori</t>
  </si>
  <si>
    <t>Voce</t>
  </si>
  <si>
    <t>Tipo 1A e 1B</t>
  </si>
  <si>
    <t>Tipo 2A e 2B</t>
  </si>
  <si>
    <t>Tipo 3</t>
  </si>
  <si>
    <r>
      <t xml:space="preserve">Numero progressivo del progetto </t>
    </r>
    <r>
      <rPr>
        <sz val="12"/>
        <color indexed="8"/>
        <rFont val="Bell MT"/>
        <family val="1"/>
      </rPr>
      <t>(nel caso di presentazione di più progetti)</t>
    </r>
  </si>
  <si>
    <t>All.</t>
  </si>
  <si>
    <r>
      <t>Documentazione</t>
    </r>
    <r>
      <rPr>
        <sz val="12"/>
        <color indexed="8"/>
        <rFont val="Bell MT"/>
        <family val="1"/>
      </rPr>
      <t xml:space="preserve"> che attesti l’esigenza di rinnovo
</t>
    </r>
    <r>
      <rPr>
        <i/>
        <sz val="12"/>
        <color indexed="8"/>
        <rFont val="Bell MT"/>
        <family val="1"/>
      </rPr>
      <t>(Tipologia 1A)</t>
    </r>
  </si>
  <si>
    <r>
      <t>Giustificazione trasportistica</t>
    </r>
    <r>
      <rPr>
        <sz val="12"/>
        <color indexed="8"/>
        <rFont val="Bell MT"/>
        <family val="1"/>
      </rPr>
      <t xml:space="preserve"> del miglioramento
</t>
    </r>
    <r>
      <rPr>
        <i/>
        <sz val="12"/>
        <color indexed="8"/>
        <rFont val="Bell MT"/>
        <family val="1"/>
      </rPr>
      <t>(Tipologia 1B)</t>
    </r>
  </si>
  <si>
    <t>8a</t>
  </si>
  <si>
    <t>8b</t>
  </si>
  <si>
    <t>8c</t>
  </si>
  <si>
    <r>
      <t xml:space="preserve">N.B. </t>
    </r>
    <r>
      <rPr>
        <b/>
        <sz val="8"/>
        <color indexed="8"/>
        <rFont val="Bell MT"/>
        <family val="1"/>
      </rPr>
      <t xml:space="preserve">IL NOME DEL FILE (O DELLA CARTELLA) DEVE ESSERE FORMULATO COME PRESCRITTO NELL'ADDENDUM, </t>
    </r>
    <r>
      <rPr>
        <b/>
        <sz val="10"/>
        <color indexed="8"/>
        <rFont val="Bell MT"/>
        <family val="1"/>
      </rPr>
      <t xml:space="preserve">§ A.8.
</t>
    </r>
    <r>
      <rPr>
        <b/>
        <sz val="12"/>
        <color indexed="8"/>
        <rFont val="Bell MT"/>
        <family val="1"/>
      </rPr>
      <t/>
    </r>
  </si>
  <si>
    <r>
      <t>Documentazione</t>
    </r>
    <r>
      <rPr>
        <sz val="12"/>
        <color indexed="8"/>
        <rFont val="Bell MT"/>
        <family val="1"/>
      </rPr>
      <t xml:space="preserve"> che attesti l’esigenza di valorizzazione 
</t>
    </r>
    <r>
      <rPr>
        <i/>
        <sz val="12"/>
        <color indexed="8"/>
        <rFont val="Bell MT"/>
        <family val="1"/>
      </rPr>
      <t>(Tipologia 2A)</t>
    </r>
  </si>
  <si>
    <r>
      <t xml:space="preserve">Analisi trasportistica </t>
    </r>
    <r>
      <rPr>
        <sz val="12"/>
        <color indexed="8"/>
        <rFont val="Bell MT"/>
        <family val="1"/>
      </rPr>
      <t xml:space="preserve">a giustificazione del potenziamento
</t>
    </r>
    <r>
      <rPr>
        <i/>
        <sz val="12"/>
        <color indexed="8"/>
        <rFont val="Bell MT"/>
        <family val="1"/>
      </rPr>
      <t>(Tipologia 2B)</t>
    </r>
  </si>
  <si>
    <r>
      <t xml:space="preserve">Analisi trasportistica </t>
    </r>
    <r>
      <rPr>
        <sz val="12"/>
        <color indexed="8"/>
        <rFont val="Bell MT"/>
        <family val="1"/>
      </rPr>
      <t xml:space="preserve">a supporto delle scelte progettuali </t>
    </r>
  </si>
  <si>
    <t>N.B. Le celle con campitura rosa sono a compilazione automatica</t>
  </si>
  <si>
    <t>Titolo</t>
  </si>
  <si>
    <t>Fascicolo Intervento</t>
  </si>
  <si>
    <r>
      <t xml:space="preserve">Fascicolo Intervento </t>
    </r>
    <r>
      <rPr>
        <sz val="12"/>
        <color indexed="8"/>
        <rFont val="Bell MT"/>
        <family val="1"/>
      </rPr>
      <t>che contiene tutti i dati di carattere  Amministrativo riguardanti il Proponente e tutte le informazioni principali di carattere tecnico-economico riferite all’oggetto dell’istanza</t>
    </r>
  </si>
  <si>
    <t>9a</t>
  </si>
  <si>
    <t>9b</t>
  </si>
  <si>
    <t>9c</t>
  </si>
  <si>
    <r>
      <t xml:space="preserve">Tracciato in ambito urbano escluse percorrenze di servizio
</t>
    </r>
    <r>
      <rPr>
        <sz val="12"/>
        <color indexed="8"/>
        <rFont val="Bell MT"/>
        <family val="1"/>
      </rPr>
      <t>(se differenti dai dati sopra riportati)</t>
    </r>
  </si>
  <si>
    <r>
      <t>Euro</t>
    </r>
    <r>
      <rPr>
        <vertAlign val="subscript"/>
        <sz val="12"/>
        <rFont val="Bell MT"/>
        <family val="1"/>
      </rPr>
      <t>2019</t>
    </r>
  </si>
  <si>
    <r>
      <t>Euro</t>
    </r>
    <r>
      <rPr>
        <b/>
        <vertAlign val="subscript"/>
        <sz val="12"/>
        <rFont val="Bell MT"/>
        <family val="1"/>
      </rPr>
      <t>2019</t>
    </r>
  </si>
  <si>
    <t xml:space="preserve">Finanziamento richiesto L. 79/2022 - DL 36/2022 </t>
  </si>
  <si>
    <t>Copertura Finanziaria complementare alle risorse di cui sopra</t>
  </si>
  <si>
    <t>Copertura Finanziaria complementare (eventuale)</t>
  </si>
  <si>
    <t>Approvazione PFTE</t>
  </si>
  <si>
    <t>Procedura espropriativa</t>
  </si>
  <si>
    <t>Acquisizione Pareri e VIA – Approvazione</t>
  </si>
  <si>
    <t>Contratto con appaltatore + approvazione</t>
  </si>
  <si>
    <t>Predisposizione documentazione per bando di gara – APPALTO INTEGRATO</t>
  </si>
  <si>
    <t>Collaudo funiviario e apertura esercizio</t>
  </si>
  <si>
    <t>Demolizione impianto esistente</t>
  </si>
  <si>
    <t>PROVINCIA AUTONOMA DI TRENTO</t>
  </si>
  <si>
    <t>TRENTO</t>
  </si>
  <si>
    <t>ANDREATTA</t>
  </si>
  <si>
    <t>ROBERTO</t>
  </si>
  <si>
    <t>DIPARTIMENTO TERRITORIO E TRASPORTI, AMBIENTE E ENERGIA E COOPERAZIONE</t>
  </si>
  <si>
    <t>umst.mobilita@pec.provincia.tn.it</t>
  </si>
  <si>
    <t>umst.mobilita@provincia.tn.it</t>
  </si>
  <si>
    <t>0461-497980</t>
  </si>
  <si>
    <t>Progetto di Fattibilità</t>
  </si>
  <si>
    <r>
      <t>Anno Y</t>
    </r>
    <r>
      <rPr>
        <b/>
        <vertAlign val="subscript"/>
        <sz val="11"/>
        <color indexed="9"/>
        <rFont val="Arial Narrow"/>
        <family val="2"/>
      </rPr>
      <t>0-y</t>
    </r>
    <r>
      <rPr>
        <b/>
        <sz val="11"/>
        <color indexed="9"/>
        <rFont val="Arial Narrow"/>
        <family val="2"/>
      </rPr>
      <t xml:space="preserve"> </t>
    </r>
  </si>
  <si>
    <r>
      <t>Anno Y</t>
    </r>
    <r>
      <rPr>
        <b/>
        <vertAlign val="subscript"/>
        <sz val="11"/>
        <color indexed="9"/>
        <rFont val="Arial Narrow"/>
        <family val="2"/>
      </rPr>
      <t>0</t>
    </r>
    <r>
      <rPr>
        <b/>
        <sz val="11"/>
        <color indexed="9"/>
        <rFont val="Arial Narrow"/>
        <family val="2"/>
      </rPr>
      <t xml:space="preserve"> = 2019</t>
    </r>
  </si>
  <si>
    <r>
      <t>Anno Y</t>
    </r>
    <r>
      <rPr>
        <b/>
        <vertAlign val="subscript"/>
        <sz val="11"/>
        <color indexed="9"/>
        <rFont val="Arial Narrow"/>
        <family val="2"/>
      </rPr>
      <t>1</t>
    </r>
    <r>
      <rPr>
        <b/>
        <sz val="11"/>
        <color indexed="9"/>
        <rFont val="Arial Narrow"/>
        <family val="2"/>
      </rPr>
      <t xml:space="preserve"> = 2020</t>
    </r>
  </si>
  <si>
    <r>
      <t>Anno Y</t>
    </r>
    <r>
      <rPr>
        <b/>
        <vertAlign val="subscript"/>
        <sz val="11"/>
        <color indexed="9"/>
        <rFont val="Arial Narrow"/>
        <family val="2"/>
      </rPr>
      <t>2</t>
    </r>
    <r>
      <rPr>
        <b/>
        <sz val="11"/>
        <color indexed="9"/>
        <rFont val="Arial Narrow"/>
        <family val="2"/>
      </rPr>
      <t xml:space="preserve"> = 2021</t>
    </r>
  </si>
  <si>
    <t>Anno Y3 = 2022</t>
  </si>
  <si>
    <r>
      <t>Anno Y</t>
    </r>
    <r>
      <rPr>
        <b/>
        <vertAlign val="subscript"/>
        <sz val="11"/>
        <color indexed="9"/>
        <rFont val="Arial Narrow"/>
        <family val="2"/>
      </rPr>
      <t>ESER-5=2023</t>
    </r>
  </si>
  <si>
    <r>
      <t>Anno Y</t>
    </r>
    <r>
      <rPr>
        <b/>
        <vertAlign val="subscript"/>
        <sz val="11"/>
        <color indexed="9"/>
        <rFont val="Arial Narrow"/>
        <family val="2"/>
      </rPr>
      <t>ESER-4=2024</t>
    </r>
  </si>
  <si>
    <r>
      <t>Anno Y</t>
    </r>
    <r>
      <rPr>
        <b/>
        <vertAlign val="subscript"/>
        <sz val="11"/>
        <color indexed="9"/>
        <rFont val="Arial Narrow"/>
        <family val="2"/>
      </rPr>
      <t>ESER-4=2025</t>
    </r>
  </si>
  <si>
    <r>
      <t>Anno Y</t>
    </r>
    <r>
      <rPr>
        <b/>
        <vertAlign val="subscript"/>
        <sz val="11"/>
        <color indexed="9"/>
        <rFont val="Arial Narrow"/>
        <family val="2"/>
      </rPr>
      <t>ESER-3=2026</t>
    </r>
  </si>
  <si>
    <r>
      <t>Anno Y</t>
    </r>
    <r>
      <rPr>
        <b/>
        <vertAlign val="subscript"/>
        <sz val="11"/>
        <color indexed="9"/>
        <rFont val="Arial Narrow"/>
        <family val="2"/>
      </rPr>
      <t>ESER-2=2027</t>
    </r>
  </si>
  <si>
    <r>
      <t>Anno Y</t>
    </r>
    <r>
      <rPr>
        <b/>
        <vertAlign val="subscript"/>
        <sz val="11"/>
        <color indexed="9"/>
        <rFont val="Arial Narrow"/>
        <family val="2"/>
      </rPr>
      <t>ESER-1=2028</t>
    </r>
  </si>
  <si>
    <r>
      <t>Anno Y</t>
    </r>
    <r>
      <rPr>
        <b/>
        <vertAlign val="subscript"/>
        <sz val="11"/>
        <color indexed="9"/>
        <rFont val="Arial Narrow"/>
        <family val="2"/>
      </rPr>
      <t>ESER=2029</t>
    </r>
  </si>
  <si>
    <t>IMPIANTO DI TRASPORTO COLLETTIVO TRA LA CITTA' DI TRENTO ED IL MONTE BONDONE</t>
  </si>
  <si>
    <t>NOTA: CONTRATTO FINE 2026 CON MODALITA' DI PAGAMENTO ACCONTO FINE 2026 PARI AL 5%, 20% AL PRIMO ANNO DI CANTIERE 2027, RESTANTE 75% ULTIMO ANNO DI CANTIERE DA SUDDIVIDERE IN 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</si>
</sst>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0_-;\-* #,##0.00_-;_-* &quot;-&quot;??_-;_-@_-"/>
    <numFmt numFmtId="165" formatCode="\(0.00%\)"/>
    <numFmt numFmtId="166" formatCode="0;\ \-0;\ \-;\ @"/>
  </numFmts>
  <fonts count="47" x14ac:knownFonts="1">
    <font>
      <sz val="11"/>
      <color theme="1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  <family val="2"/>
    </font>
    <font>
      <b/>
      <sz val="12"/>
      <color indexed="8"/>
      <name val="Bell MT"/>
      <family val="1"/>
    </font>
    <font>
      <sz val="11"/>
      <color indexed="8"/>
      <name val="Bell MT"/>
      <family val="1"/>
    </font>
    <font>
      <sz val="10"/>
      <color indexed="8"/>
      <name val="Arial"/>
      <family val="2"/>
    </font>
    <font>
      <sz val="12"/>
      <color indexed="8"/>
      <name val="Bell MT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0"/>
      <color indexed="8"/>
      <name val="Bell MT"/>
      <family val="1"/>
    </font>
    <font>
      <sz val="12"/>
      <color indexed="10"/>
      <name val="Bell MT"/>
      <family val="1"/>
    </font>
    <font>
      <b/>
      <sz val="12"/>
      <name val="Bell MT"/>
      <family val="1"/>
    </font>
    <font>
      <b/>
      <sz val="11"/>
      <color indexed="8"/>
      <name val="Bell MT"/>
      <family val="1"/>
    </font>
    <font>
      <sz val="12"/>
      <name val="Bell MT"/>
      <family val="1"/>
    </font>
    <font>
      <sz val="10"/>
      <name val="Arial"/>
      <family val="2"/>
    </font>
    <font>
      <b/>
      <sz val="11"/>
      <name val="Bell MT"/>
      <family val="1"/>
    </font>
    <font>
      <b/>
      <sz val="12"/>
      <color indexed="60"/>
      <name val="Bell MT"/>
      <family val="1"/>
    </font>
    <font>
      <sz val="11"/>
      <color indexed="10"/>
      <name val="Calibri"/>
      <family val="2"/>
    </font>
    <font>
      <b/>
      <sz val="12"/>
      <color indexed="9"/>
      <name val="Bell MT"/>
      <family val="1"/>
    </font>
    <font>
      <sz val="11"/>
      <color indexed="8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12"/>
      <color indexed="10"/>
      <name val="Bell MT"/>
      <family val="1"/>
    </font>
    <font>
      <b/>
      <sz val="10"/>
      <color indexed="60"/>
      <name val="Arial"/>
      <family val="2"/>
    </font>
    <font>
      <vertAlign val="subscript"/>
      <sz val="12"/>
      <name val="Bell MT"/>
      <family val="1"/>
    </font>
    <font>
      <b/>
      <vertAlign val="subscript"/>
      <sz val="12"/>
      <name val="Bell MT"/>
      <family val="1"/>
    </font>
    <font>
      <sz val="11"/>
      <color indexed="10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56"/>
      <name val="Bell MT"/>
      <family val="1"/>
    </font>
    <font>
      <sz val="12"/>
      <color indexed="56"/>
      <name val="Bell MT"/>
      <family val="1"/>
    </font>
    <font>
      <b/>
      <sz val="12"/>
      <color indexed="18"/>
      <name val="Bell MT"/>
      <family val="1"/>
    </font>
    <font>
      <b/>
      <sz val="11"/>
      <color indexed="9"/>
      <name val="Bell MT"/>
      <family val="1"/>
    </font>
    <font>
      <i/>
      <sz val="12"/>
      <color indexed="8"/>
      <name val="Bell MT"/>
      <family val="1"/>
    </font>
    <font>
      <b/>
      <sz val="11"/>
      <color indexed="9"/>
      <name val="Arial"/>
      <family val="2"/>
    </font>
    <font>
      <b/>
      <sz val="8"/>
      <color indexed="8"/>
      <name val="Bell MT"/>
      <family val="1"/>
    </font>
    <font>
      <sz val="12"/>
      <color indexed="8"/>
      <name val="Bell MT"/>
      <family val="1"/>
    </font>
    <font>
      <sz val="11"/>
      <color rgb="FF000000"/>
      <name val="Arial Narrow"/>
      <family val="2"/>
    </font>
    <font>
      <sz val="11"/>
      <color rgb="FFFFFF00"/>
      <name val="Arial Narrow"/>
      <family val="2"/>
    </font>
    <font>
      <u/>
      <sz val="9.35"/>
      <color indexed="12"/>
      <name val="Calibri"/>
      <family val="2"/>
    </font>
    <font>
      <b/>
      <sz val="11"/>
      <color indexed="9"/>
      <name val="Arial Narrow"/>
      <family val="2"/>
    </font>
    <font>
      <b/>
      <vertAlign val="subscript"/>
      <sz val="11"/>
      <color indexed="9"/>
      <name val="Arial Narrow"/>
      <family val="2"/>
    </font>
    <font>
      <sz val="11"/>
      <name val="Arial Narrow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AE00"/>
        <bgColor rgb="FF00AE00"/>
      </patternFill>
    </fill>
    <fill>
      <patternFill patternType="solid">
        <fgColor rgb="FFEB613D"/>
        <bgColor rgb="FFEB613D"/>
      </patternFill>
    </fill>
    <fill>
      <patternFill patternType="solid">
        <fgColor rgb="FF666666"/>
        <bgColor rgb="FF666666"/>
      </patternFill>
    </fill>
    <fill>
      <patternFill patternType="solid">
        <fgColor rgb="FF996633"/>
        <bgColor rgb="FF996633"/>
      </patternFill>
    </fill>
    <fill>
      <patternFill patternType="solid">
        <fgColor rgb="FF808080"/>
        <bgColor rgb="FF808080"/>
      </patternFill>
    </fill>
    <fill>
      <patternFill patternType="solid">
        <fgColor rgb="FFFFFF00"/>
        <bgColor rgb="FFFFFF00"/>
      </patternFill>
    </fill>
    <fill>
      <patternFill patternType="solid">
        <fgColor rgb="FFB80047"/>
        <bgColor rgb="FFB80047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7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2"/>
      </left>
      <right style="hair">
        <color indexed="62"/>
      </right>
      <top style="hair">
        <color indexed="62"/>
      </top>
      <bottom style="hair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2"/>
      </left>
      <right/>
      <top style="hair">
        <color indexed="62"/>
      </top>
      <bottom style="hair">
        <color indexed="62"/>
      </bottom>
      <diagonal/>
    </border>
    <border>
      <left/>
      <right style="hair">
        <color indexed="62"/>
      </right>
      <top style="hair">
        <color indexed="62"/>
      </top>
      <bottom style="hair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hair">
        <color indexed="62"/>
      </left>
      <right style="hair">
        <color indexed="62"/>
      </right>
      <top style="hair">
        <color indexed="62"/>
      </top>
      <bottom style="hair">
        <color indexed="64"/>
      </bottom>
      <diagonal style="hair">
        <color indexed="62"/>
      </diagonal>
    </border>
    <border>
      <left style="hair">
        <color indexed="62"/>
      </left>
      <right/>
      <top style="hair">
        <color indexed="62"/>
      </top>
      <bottom/>
      <diagonal/>
    </border>
    <border>
      <left style="hair">
        <color indexed="62"/>
      </left>
      <right/>
      <top/>
      <bottom style="hair">
        <color indexed="62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2"/>
      </right>
      <top style="hair">
        <color indexed="62"/>
      </top>
      <bottom/>
      <diagonal/>
    </border>
    <border>
      <left/>
      <right style="hair">
        <color indexed="62"/>
      </right>
      <top style="hair">
        <color indexed="62"/>
      </top>
      <bottom style="thin">
        <color indexed="64"/>
      </bottom>
      <diagonal/>
    </border>
    <border>
      <left style="hair">
        <color indexed="62"/>
      </left>
      <right style="thin">
        <color indexed="64"/>
      </right>
      <top style="hair">
        <color indexed="62"/>
      </top>
      <bottom style="hair">
        <color indexed="62"/>
      </bottom>
      <diagonal/>
    </border>
    <border>
      <left/>
      <right style="thin">
        <color indexed="64"/>
      </right>
      <top/>
      <bottom/>
      <diagonal/>
    </border>
    <border>
      <left style="hair">
        <color indexed="62"/>
      </left>
      <right style="thin">
        <color indexed="64"/>
      </right>
      <top style="hair">
        <color indexed="6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2"/>
      </right>
      <top style="thin">
        <color indexed="64"/>
      </top>
      <bottom/>
      <diagonal/>
    </border>
    <border>
      <left style="hair">
        <color indexed="62"/>
      </left>
      <right style="thin">
        <color indexed="64"/>
      </right>
      <top style="thin">
        <color indexed="64"/>
      </top>
      <bottom style="hair">
        <color indexed="62"/>
      </bottom>
      <diagonal/>
    </border>
    <border>
      <left style="thin">
        <color indexed="64"/>
      </left>
      <right style="hair">
        <color indexed="62"/>
      </right>
      <top style="hair">
        <color indexed="62"/>
      </top>
      <bottom style="hair">
        <color indexed="62"/>
      </bottom>
      <diagonal/>
    </border>
    <border>
      <left style="thin">
        <color indexed="64"/>
      </left>
      <right style="hair">
        <color indexed="62"/>
      </right>
      <top style="hair">
        <color indexed="62"/>
      </top>
      <bottom style="thin">
        <color indexed="64"/>
      </bottom>
      <diagonal/>
    </border>
    <border>
      <left/>
      <right style="hair">
        <color indexed="6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2"/>
      </right>
      <top style="thin">
        <color indexed="64"/>
      </top>
      <bottom style="hair">
        <color indexed="62"/>
      </bottom>
      <diagonal/>
    </border>
    <border>
      <left/>
      <right/>
      <top style="hair">
        <color indexed="62"/>
      </top>
      <bottom style="hair">
        <color indexed="62"/>
      </bottom>
      <diagonal/>
    </border>
    <border>
      <left style="hair">
        <color indexed="62"/>
      </left>
      <right style="hair">
        <color indexed="62"/>
      </right>
      <top style="hair">
        <color indexed="62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2"/>
      </top>
      <bottom style="hair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2"/>
      </bottom>
      <diagonal/>
    </border>
    <border>
      <left/>
      <right style="hair">
        <color indexed="62"/>
      </right>
      <top style="thin">
        <color indexed="64"/>
      </top>
      <bottom style="hair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</cellStyleXfs>
  <cellXfs count="26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5" fillId="2" borderId="0" xfId="0" applyFont="1" applyFill="1" applyBorder="1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7" fillId="0" borderId="0" xfId="0" applyFont="1"/>
    <xf numFmtId="0" fontId="11" fillId="0" borderId="0" xfId="0" applyFont="1" applyBorder="1" applyAlignment="1">
      <alignment horizontal="left"/>
    </xf>
    <xf numFmtId="164" fontId="6" fillId="0" borderId="4" xfId="2" applyFont="1" applyBorder="1" applyAlignment="1"/>
    <xf numFmtId="164" fontId="5" fillId="0" borderId="0" xfId="2" applyFont="1"/>
    <xf numFmtId="164" fontId="2" fillId="0" borderId="0" xfId="2" applyFont="1"/>
    <xf numFmtId="0" fontId="1" fillId="0" borderId="0" xfId="0" applyFont="1" applyAlignment="1"/>
    <xf numFmtId="0" fontId="5" fillId="0" borderId="0" xfId="0" applyNumberFormat="1" applyFont="1"/>
    <xf numFmtId="0" fontId="5" fillId="0" borderId="0" xfId="0" applyNumberFormat="1" applyFont="1" applyBorder="1"/>
    <xf numFmtId="0" fontId="14" fillId="0" borderId="4" xfId="0" applyFont="1" applyFill="1" applyBorder="1"/>
    <xf numFmtId="0" fontId="16" fillId="0" borderId="4" xfId="0" applyFont="1" applyFill="1" applyBorder="1"/>
    <xf numFmtId="0" fontId="4" fillId="0" borderId="6" xfId="0" applyFont="1" applyFill="1" applyBorder="1" applyAlignment="1">
      <alignment horizontal="left" vertical="top"/>
    </xf>
    <xf numFmtId="0" fontId="4" fillId="0" borderId="7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vertical="center" wrapText="1"/>
    </xf>
    <xf numFmtId="0" fontId="5" fillId="0" borderId="0" xfId="0" applyFont="1" applyFill="1" applyBorder="1"/>
    <xf numFmtId="0" fontId="5" fillId="0" borderId="0" xfId="0" applyNumberFormat="1" applyFont="1" applyFill="1" applyBorder="1"/>
    <xf numFmtId="0" fontId="21" fillId="3" borderId="8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9" xfId="0" applyBorder="1"/>
    <xf numFmtId="0" fontId="7" fillId="4" borderId="10" xfId="0" applyFont="1" applyFill="1" applyBorder="1" applyAlignment="1">
      <alignment horizontal="left"/>
    </xf>
    <xf numFmtId="0" fontId="7" fillId="4" borderId="11" xfId="0" applyFont="1" applyFill="1" applyBorder="1" applyAlignment="1">
      <alignment horizontal="right"/>
    </xf>
    <xf numFmtId="0" fontId="7" fillId="4" borderId="12" xfId="0" applyFont="1" applyFill="1" applyBorder="1" applyAlignment="1">
      <alignment horizontal="right"/>
    </xf>
    <xf numFmtId="0" fontId="7" fillId="4" borderId="13" xfId="0" applyFont="1" applyFill="1" applyBorder="1" applyAlignment="1">
      <alignment horizontal="left"/>
    </xf>
    <xf numFmtId="0" fontId="7" fillId="4" borderId="14" xfId="0" applyFont="1" applyFill="1" applyBorder="1" applyAlignment="1">
      <alignment horizontal="right"/>
    </xf>
    <xf numFmtId="0" fontId="7" fillId="4" borderId="15" xfId="0" applyFont="1" applyFill="1" applyBorder="1" applyAlignment="1">
      <alignment horizontal="left"/>
    </xf>
    <xf numFmtId="0" fontId="7" fillId="4" borderId="16" xfId="0" applyFont="1" applyFill="1" applyBorder="1" applyAlignment="1">
      <alignment horizontal="right"/>
    </xf>
    <xf numFmtId="0" fontId="7" fillId="4" borderId="17" xfId="0" applyFont="1" applyFill="1" applyBorder="1" applyAlignment="1">
      <alignment horizontal="left"/>
    </xf>
    <xf numFmtId="0" fontId="7" fillId="4" borderId="18" xfId="0" applyFont="1" applyFill="1" applyBorder="1" applyAlignment="1">
      <alignment horizontal="left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21" fillId="5" borderId="27" xfId="0" applyFont="1" applyFill="1" applyBorder="1" applyAlignment="1">
      <alignment horizontal="center" vertical="center" wrapText="1"/>
    </xf>
    <xf numFmtId="164" fontId="22" fillId="0" borderId="1" xfId="2" applyFont="1" applyBorder="1"/>
    <xf numFmtId="164" fontId="22" fillId="6" borderId="1" xfId="2" applyFont="1" applyFill="1" applyBorder="1"/>
    <xf numFmtId="164" fontId="23" fillId="6" borderId="1" xfId="2" applyFont="1" applyFill="1" applyBorder="1" applyAlignment="1">
      <alignment horizontal="right" vertical="center"/>
    </xf>
    <xf numFmtId="164" fontId="22" fillId="0" borderId="8" xfId="2" applyFont="1" applyBorder="1"/>
    <xf numFmtId="164" fontId="22" fillId="6" borderId="8" xfId="2" applyFont="1" applyFill="1" applyBorder="1"/>
    <xf numFmtId="0" fontId="7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21" fillId="5" borderId="28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21" fillId="5" borderId="29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2" xfId="0" applyFont="1" applyBorder="1"/>
    <xf numFmtId="0" fontId="7" fillId="0" borderId="1" xfId="0" applyFont="1" applyBorder="1"/>
    <xf numFmtId="0" fontId="7" fillId="0" borderId="3" xfId="0" applyFont="1" applyBorder="1"/>
    <xf numFmtId="0" fontId="7" fillId="4" borderId="30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left" vertical="center" wrapText="1"/>
    </xf>
    <xf numFmtId="0" fontId="7" fillId="4" borderId="30" xfId="0" applyFont="1" applyFill="1" applyBorder="1" applyAlignment="1">
      <alignment horizontal="right" vertical="center" wrapText="1"/>
    </xf>
    <xf numFmtId="0" fontId="4" fillId="3" borderId="5" xfId="0" applyNumberFormat="1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164" fontId="6" fillId="6" borderId="4" xfId="2" applyFont="1" applyFill="1" applyBorder="1" applyAlignment="1"/>
    <xf numFmtId="164" fontId="17" fillId="6" borderId="5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164" fontId="14" fillId="7" borderId="1" xfId="2" applyFont="1" applyFill="1" applyBorder="1" applyAlignment="1">
      <alignment horizontal="right" vertical="center"/>
    </xf>
    <xf numFmtId="0" fontId="21" fillId="3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vertical="center"/>
    </xf>
    <xf numFmtId="0" fontId="14" fillId="7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left" vertical="center"/>
    </xf>
    <xf numFmtId="9" fontId="23" fillId="6" borderId="1" xfId="4" applyFont="1" applyFill="1" applyBorder="1" applyAlignment="1">
      <alignment horizontal="left" vertical="center"/>
    </xf>
    <xf numFmtId="164" fontId="23" fillId="6" borderId="1" xfId="2" applyFont="1" applyFill="1" applyBorder="1" applyAlignment="1">
      <alignment horizontal="left" vertical="center"/>
    </xf>
    <xf numFmtId="164" fontId="22" fillId="0" borderId="1" xfId="2" applyFont="1" applyFill="1" applyBorder="1" applyAlignment="1">
      <alignment vertical="center"/>
    </xf>
    <xf numFmtId="164" fontId="29" fillId="0" borderId="1" xfId="2" applyFont="1" applyFill="1" applyBorder="1" applyAlignment="1">
      <alignment vertical="center"/>
    </xf>
    <xf numFmtId="164" fontId="23" fillId="0" borderId="1" xfId="2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30" fillId="4" borderId="1" xfId="0" applyFont="1" applyFill="1" applyBorder="1" applyAlignment="1">
      <alignment horizontal="left" vertical="center"/>
    </xf>
    <xf numFmtId="164" fontId="30" fillId="6" borderId="1" xfId="2" applyFont="1" applyFill="1" applyBorder="1" applyAlignment="1">
      <alignment horizontal="left" vertical="center"/>
    </xf>
    <xf numFmtId="164" fontId="31" fillId="6" borderId="1" xfId="2" applyFont="1" applyFill="1" applyBorder="1" applyAlignment="1">
      <alignment vertical="center"/>
    </xf>
    <xf numFmtId="0" fontId="23" fillId="4" borderId="1" xfId="0" applyFont="1" applyFill="1" applyBorder="1" applyAlignment="1">
      <alignment vertical="center"/>
    </xf>
    <xf numFmtId="164" fontId="30" fillId="6" borderId="1" xfId="0" applyNumberFormat="1" applyFont="1" applyFill="1" applyBorder="1" applyAlignment="1">
      <alignment vertical="center"/>
    </xf>
    <xf numFmtId="0" fontId="30" fillId="6" borderId="1" xfId="0" applyFont="1" applyFill="1" applyBorder="1" applyAlignment="1">
      <alignment vertical="center"/>
    </xf>
    <xf numFmtId="164" fontId="18" fillId="0" borderId="4" xfId="2" applyFont="1" applyFill="1" applyBorder="1" applyAlignment="1">
      <alignment horizontal="center" vertical="center" wrapText="1"/>
    </xf>
    <xf numFmtId="164" fontId="15" fillId="0" borderId="0" xfId="2" applyFont="1"/>
    <xf numFmtId="164" fontId="32" fillId="6" borderId="4" xfId="2" applyFont="1" applyFill="1" applyBorder="1" applyAlignment="1"/>
    <xf numFmtId="164" fontId="32" fillId="6" borderId="5" xfId="2" applyFont="1" applyFill="1" applyBorder="1" applyAlignment="1">
      <alignment horizontal="right" vertical="center"/>
    </xf>
    <xf numFmtId="0" fontId="25" fillId="0" borderId="0" xfId="0" applyFont="1" applyFill="1" applyBorder="1" applyAlignment="1">
      <alignment vertical="center" wrapText="1"/>
    </xf>
    <xf numFmtId="0" fontId="15" fillId="0" borderId="0" xfId="0" applyFont="1" applyBorder="1"/>
    <xf numFmtId="164" fontId="32" fillId="6" borderId="5" xfId="2" applyFont="1" applyFill="1" applyBorder="1" applyAlignment="1">
      <alignment vertical="top" wrapText="1"/>
    </xf>
    <xf numFmtId="0" fontId="5" fillId="0" borderId="0" xfId="0" applyFont="1" applyAlignment="1"/>
    <xf numFmtId="164" fontId="6" fillId="6" borderId="31" xfId="2" applyFont="1" applyFill="1" applyBorder="1" applyAlignment="1"/>
    <xf numFmtId="0" fontId="34" fillId="6" borderId="5" xfId="0" applyFont="1" applyFill="1" applyBorder="1" applyAlignment="1">
      <alignment horizontal="center" vertical="center" wrapText="1"/>
    </xf>
    <xf numFmtId="0" fontId="34" fillId="6" borderId="5" xfId="0" applyFont="1" applyFill="1" applyBorder="1" applyAlignment="1">
      <alignment vertical="center" wrapText="1"/>
    </xf>
    <xf numFmtId="0" fontId="33" fillId="6" borderId="5" xfId="0" applyFont="1" applyFill="1" applyBorder="1" applyAlignment="1">
      <alignment vertical="center" wrapText="1"/>
    </xf>
    <xf numFmtId="0" fontId="4" fillId="0" borderId="4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9" fillId="0" borderId="6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4" fillId="0" borderId="32" xfId="0" applyFont="1" applyBorder="1" applyAlignment="1">
      <alignment horizontal="left"/>
    </xf>
    <xf numFmtId="0" fontId="4" fillId="0" borderId="32" xfId="0" applyFont="1" applyFill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34" xfId="0" applyFont="1" applyBorder="1" applyAlignment="1">
      <alignment horizontal="left"/>
    </xf>
    <xf numFmtId="0" fontId="35" fillId="0" borderId="0" xfId="0" applyFont="1" applyAlignment="1"/>
    <xf numFmtId="0" fontId="0" fillId="0" borderId="0" xfId="0" applyAlignment="1">
      <alignment horizontal="left" vertical="top"/>
    </xf>
    <xf numFmtId="0" fontId="4" fillId="4" borderId="35" xfId="0" applyFont="1" applyFill="1" applyBorder="1" applyAlignment="1">
      <alignment vertical="top"/>
    </xf>
    <xf numFmtId="0" fontId="0" fillId="0" borderId="0" xfId="0" applyFill="1"/>
    <xf numFmtId="0" fontId="4" fillId="3" borderId="7" xfId="0" applyFont="1" applyFill="1" applyBorder="1" applyAlignment="1">
      <alignment wrapText="1"/>
    </xf>
    <xf numFmtId="0" fontId="35" fillId="0" borderId="0" xfId="0" applyFont="1" applyBorder="1" applyAlignment="1"/>
    <xf numFmtId="0" fontId="4" fillId="4" borderId="36" xfId="0" applyFont="1" applyFill="1" applyBorder="1" applyAlignment="1">
      <alignment vertical="top"/>
    </xf>
    <xf numFmtId="0" fontId="4" fillId="3" borderId="37" xfId="0" applyFont="1" applyFill="1" applyBorder="1" applyAlignment="1">
      <alignment horizontal="left" wrapText="1"/>
    </xf>
    <xf numFmtId="0" fontId="4" fillId="0" borderId="38" xfId="0" applyFont="1" applyBorder="1"/>
    <xf numFmtId="0" fontId="4" fillId="0" borderId="37" xfId="0" applyFont="1" applyBorder="1" applyAlignment="1">
      <alignment horizontal="left" vertical="top" wrapText="1"/>
    </xf>
    <xf numFmtId="0" fontId="4" fillId="0" borderId="39" xfId="0" applyFont="1" applyBorder="1" applyAlignment="1">
      <alignment horizontal="left" vertical="top" wrapText="1"/>
    </xf>
    <xf numFmtId="0" fontId="7" fillId="0" borderId="38" xfId="0" applyFont="1" applyBorder="1" applyAlignment="1">
      <alignment horizontal="justify" vertical="center"/>
    </xf>
    <xf numFmtId="164" fontId="14" fillId="0" borderId="0" xfId="2" applyFont="1" applyFill="1" applyBorder="1" applyAlignment="1">
      <alignment horizontal="right" vertical="center"/>
    </xf>
    <xf numFmtId="0" fontId="36" fillId="5" borderId="40" xfId="0" applyFont="1" applyFill="1" applyBorder="1" applyAlignment="1">
      <alignment horizontal="left" vertical="center"/>
    </xf>
    <xf numFmtId="0" fontId="4" fillId="8" borderId="41" xfId="0" applyFont="1" applyFill="1" applyBorder="1" applyAlignment="1">
      <alignment horizontal="left" vertical="center"/>
    </xf>
    <xf numFmtId="0" fontId="4" fillId="3" borderId="4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/>
    </xf>
    <xf numFmtId="0" fontId="4" fillId="4" borderId="43" xfId="0" applyFont="1" applyFill="1" applyBorder="1" applyAlignment="1">
      <alignment horizontal="center" vertical="top" wrapText="1"/>
    </xf>
    <xf numFmtId="0" fontId="34" fillId="0" borderId="0" xfId="0" applyFont="1" applyBorder="1" applyAlignment="1"/>
    <xf numFmtId="0" fontId="34" fillId="0" borderId="0" xfId="0" applyFont="1" applyAlignment="1"/>
    <xf numFmtId="0" fontId="33" fillId="0" borderId="0" xfId="0" applyFont="1" applyBorder="1" applyAlignment="1">
      <alignment horizontal="left"/>
    </xf>
    <xf numFmtId="0" fontId="4" fillId="0" borderId="0" xfId="0" applyFont="1"/>
    <xf numFmtId="0" fontId="16" fillId="0" borderId="0" xfId="0" applyFont="1" applyBorder="1" applyAlignment="1"/>
    <xf numFmtId="0" fontId="33" fillId="0" borderId="0" xfId="0" applyFont="1" applyAlignment="1"/>
    <xf numFmtId="0" fontId="7" fillId="0" borderId="0" xfId="0" applyNumberFormat="1" applyFont="1"/>
    <xf numFmtId="164" fontId="4" fillId="0" borderId="0" xfId="2" applyFont="1"/>
    <xf numFmtId="0" fontId="7" fillId="0" borderId="0" xfId="0" applyFont="1" applyBorder="1"/>
    <xf numFmtId="164" fontId="4" fillId="0" borderId="0" xfId="2" applyFont="1" applyBorder="1"/>
    <xf numFmtId="0" fontId="4" fillId="4" borderId="44" xfId="0" applyFont="1" applyFill="1" applyBorder="1" applyAlignment="1">
      <alignment horizontal="center" vertical="top" wrapText="1"/>
    </xf>
    <xf numFmtId="0" fontId="4" fillId="0" borderId="45" xfId="0" applyFont="1" applyFill="1" applyBorder="1" applyAlignment="1">
      <alignment horizontal="left" vertical="top" wrapText="1"/>
    </xf>
    <xf numFmtId="0" fontId="4" fillId="0" borderId="46" xfId="0" applyFont="1" applyFill="1" applyBorder="1" applyAlignment="1">
      <alignment vertical="top"/>
    </xf>
    <xf numFmtId="0" fontId="5" fillId="0" borderId="0" xfId="0" applyFont="1" applyFill="1"/>
    <xf numFmtId="0" fontId="7" fillId="0" borderId="0" xfId="0" applyFont="1" applyFill="1"/>
    <xf numFmtId="0" fontId="4" fillId="0" borderId="0" xfId="0" applyFont="1" applyFill="1"/>
    <xf numFmtId="0" fontId="0" fillId="0" borderId="0" xfId="0" applyFill="1" applyAlignment="1">
      <alignment horizontal="left" vertical="top"/>
    </xf>
    <xf numFmtId="0" fontId="7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4" fillId="0" borderId="46" xfId="0" applyFont="1" applyFill="1" applyBorder="1" applyAlignment="1">
      <alignment horizontal="center" vertical="top" wrapText="1"/>
    </xf>
    <xf numFmtId="0" fontId="4" fillId="8" borderId="47" xfId="0" applyFont="1" applyFill="1" applyBorder="1" applyAlignment="1">
      <alignment horizontal="center" vertical="top" wrapText="1"/>
    </xf>
    <xf numFmtId="0" fontId="4" fillId="3" borderId="43" xfId="0" applyFont="1" applyFill="1" applyBorder="1" applyAlignment="1">
      <alignment horizontal="center" vertical="top" wrapText="1"/>
    </xf>
    <xf numFmtId="0" fontId="4" fillId="8" borderId="48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33" fillId="0" borderId="0" xfId="0" applyFont="1" applyFill="1" applyBorder="1" applyAlignment="1">
      <alignment horizontal="center"/>
    </xf>
    <xf numFmtId="0" fontId="34" fillId="0" borderId="0" xfId="0" applyFont="1" applyFill="1" applyBorder="1" applyAlignment="1"/>
    <xf numFmtId="0" fontId="34" fillId="0" borderId="0" xfId="0" applyFont="1" applyFill="1" applyAlignment="1"/>
    <xf numFmtId="0" fontId="4" fillId="3" borderId="43" xfId="0" applyFont="1" applyFill="1" applyBorder="1" applyAlignment="1">
      <alignment horizontal="center" wrapText="1"/>
    </xf>
    <xf numFmtId="164" fontId="32" fillId="6" borderId="4" xfId="0" applyNumberFormat="1" applyFont="1" applyFill="1" applyBorder="1" applyAlignment="1">
      <alignment horizontal="left"/>
    </xf>
    <xf numFmtId="165" fontId="4" fillId="6" borderId="7" xfId="0" quotePrefix="1" applyNumberFormat="1" applyFont="1" applyFill="1" applyBorder="1" applyAlignment="1">
      <alignment horizontal="left"/>
    </xf>
    <xf numFmtId="164" fontId="38" fillId="6" borderId="1" xfId="2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/>
    </xf>
    <xf numFmtId="0" fontId="6" fillId="9" borderId="4" xfId="0" applyFont="1" applyFill="1" applyBorder="1" applyAlignment="1">
      <alignment horizontal="left"/>
    </xf>
    <xf numFmtId="0" fontId="2" fillId="0" borderId="2" xfId="0" applyFont="1" applyFill="1" applyBorder="1"/>
    <xf numFmtId="0" fontId="2" fillId="0" borderId="1" xfId="0" applyFont="1" applyFill="1" applyBorder="1"/>
    <xf numFmtId="0" fontId="2" fillId="0" borderId="3" xfId="0" applyFont="1" applyFill="1" applyBorder="1"/>
    <xf numFmtId="0" fontId="41" fillId="10" borderId="64" xfId="0" applyFont="1" applyFill="1" applyBorder="1"/>
    <xf numFmtId="0" fontId="41" fillId="11" borderId="64" xfId="0" applyFont="1" applyFill="1" applyBorder="1"/>
    <xf numFmtId="0" fontId="41" fillId="12" borderId="64" xfId="0" applyFont="1" applyFill="1" applyBorder="1"/>
    <xf numFmtId="0" fontId="41" fillId="13" borderId="64" xfId="0" applyFont="1" applyFill="1" applyBorder="1"/>
    <xf numFmtId="0" fontId="41" fillId="14" borderId="64" xfId="0" applyFont="1" applyFill="1" applyBorder="1"/>
    <xf numFmtId="0" fontId="42" fillId="15" borderId="64" xfId="0" applyFont="1" applyFill="1" applyBorder="1"/>
    <xf numFmtId="0" fontId="41" fillId="16" borderId="64" xfId="0" applyFont="1" applyFill="1" applyBorder="1"/>
    <xf numFmtId="0" fontId="42" fillId="0" borderId="0" xfId="0" applyFont="1" applyFill="1" applyBorder="1"/>
    <xf numFmtId="0" fontId="2" fillId="17" borderId="2" xfId="0" applyFont="1" applyFill="1" applyBorder="1"/>
    <xf numFmtId="0" fontId="2" fillId="17" borderId="1" xfId="0" applyFont="1" applyFill="1" applyBorder="1"/>
    <xf numFmtId="0" fontId="6" fillId="18" borderId="7" xfId="0" applyFont="1" applyFill="1" applyBorder="1" applyAlignment="1">
      <alignment horizontal="left"/>
    </xf>
    <xf numFmtId="0" fontId="26" fillId="18" borderId="7" xfId="0" applyFont="1" applyFill="1" applyBorder="1" applyAlignment="1">
      <alignment horizontal="left" wrapText="1"/>
    </xf>
    <xf numFmtId="0" fontId="6" fillId="18" borderId="0" xfId="0" applyFont="1" applyFill="1" applyAlignment="1">
      <alignment horizontal="left"/>
    </xf>
    <xf numFmtId="0" fontId="6" fillId="18" borderId="4" xfId="0" applyFont="1" applyFill="1" applyBorder="1" applyAlignment="1">
      <alignment horizontal="left"/>
    </xf>
    <xf numFmtId="0" fontId="43" fillId="18" borderId="4" xfId="5" applyFill="1" applyBorder="1" applyAlignment="1" applyProtection="1">
      <alignment horizontal="left"/>
    </xf>
    <xf numFmtId="0" fontId="6" fillId="18" borderId="0" xfId="0" applyFont="1" applyFill="1" applyBorder="1" applyAlignment="1">
      <alignment horizontal="left"/>
    </xf>
    <xf numFmtId="0" fontId="6" fillId="18" borderId="0" xfId="0" quotePrefix="1" applyFont="1" applyFill="1" applyBorder="1" applyAlignment="1">
      <alignment horizontal="left"/>
    </xf>
    <xf numFmtId="166" fontId="6" fillId="18" borderId="7" xfId="0" applyNumberFormat="1" applyFont="1" applyFill="1" applyBorder="1" applyAlignment="1">
      <alignment horizontal="left"/>
    </xf>
    <xf numFmtId="0" fontId="6" fillId="0" borderId="9" xfId="0" applyFont="1" applyFill="1" applyBorder="1"/>
    <xf numFmtId="0" fontId="6" fillId="0" borderId="19" xfId="0" applyFont="1" applyFill="1" applyBorder="1"/>
    <xf numFmtId="0" fontId="6" fillId="0" borderId="20" xfId="0" applyFont="1" applyFill="1" applyBorder="1"/>
    <xf numFmtId="0" fontId="6" fillId="0" borderId="21" xfId="0" applyFont="1" applyFill="1" applyBorder="1"/>
    <xf numFmtId="0" fontId="6" fillId="0" borderId="0" xfId="0" applyFont="1" applyFill="1" applyAlignment="1">
      <alignment vertical="center"/>
    </xf>
    <xf numFmtId="0" fontId="6" fillId="0" borderId="22" xfId="0" applyFont="1" applyFill="1" applyBorder="1"/>
    <xf numFmtId="0" fontId="6" fillId="0" borderId="23" xfId="0" applyFont="1" applyFill="1" applyBorder="1"/>
    <xf numFmtId="0" fontId="6" fillId="0" borderId="24" xfId="0" applyFont="1" applyFill="1" applyBorder="1"/>
    <xf numFmtId="0" fontId="6" fillId="0" borderId="25" xfId="0" applyFont="1" applyFill="1" applyBorder="1"/>
    <xf numFmtId="0" fontId="6" fillId="0" borderId="26" xfId="0" applyFont="1" applyFill="1" applyBorder="1"/>
    <xf numFmtId="0" fontId="44" fillId="3" borderId="1" xfId="0" applyFont="1" applyFill="1" applyBorder="1" applyAlignment="1">
      <alignment horizontal="center" vertical="center"/>
    </xf>
    <xf numFmtId="0" fontId="46" fillId="0" borderId="1" xfId="0" applyFont="1" applyBorder="1" applyAlignment="1">
      <alignment vertical="center"/>
    </xf>
    <xf numFmtId="43" fontId="2" fillId="0" borderId="0" xfId="0" applyNumberFormat="1" applyFont="1"/>
    <xf numFmtId="164" fontId="22" fillId="0" borderId="1" xfId="2" applyFont="1" applyFill="1" applyBorder="1"/>
    <xf numFmtId="164" fontId="0" fillId="0" borderId="0" xfId="0" applyNumberFormat="1"/>
    <xf numFmtId="0" fontId="4" fillId="0" borderId="6" xfId="0" applyFont="1" applyBorder="1" applyAlignment="1">
      <alignment horizontal="left"/>
    </xf>
    <xf numFmtId="0" fontId="4" fillId="0" borderId="49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6" xfId="0" applyFont="1" applyBorder="1" applyAlignment="1">
      <alignment horizontal="center" vertical="top"/>
    </xf>
    <xf numFmtId="0" fontId="4" fillId="0" borderId="49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4" xfId="0" applyFont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50" xfId="0" applyFont="1" applyBorder="1" applyAlignment="1">
      <alignment horizontal="left"/>
    </xf>
    <xf numFmtId="0" fontId="33" fillId="0" borderId="0" xfId="0" applyFont="1" applyBorder="1" applyAlignment="1">
      <alignment horizontal="left" wrapText="1"/>
    </xf>
    <xf numFmtId="0" fontId="40" fillId="0" borderId="0" xfId="0" applyFont="1" applyBorder="1" applyAlignment="1">
      <alignment horizontal="left" wrapText="1"/>
    </xf>
    <xf numFmtId="0" fontId="4" fillId="3" borderId="5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4" fillId="3" borderId="5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164" fontId="15" fillId="3" borderId="51" xfId="2" applyFont="1" applyFill="1" applyBorder="1" applyAlignment="1">
      <alignment horizontal="center" vertical="center" wrapText="1"/>
    </xf>
    <xf numFmtId="164" fontId="15" fillId="3" borderId="5" xfId="2" applyFont="1" applyFill="1" applyBorder="1" applyAlignment="1">
      <alignment horizontal="center" vertical="center" wrapText="1"/>
    </xf>
    <xf numFmtId="164" fontId="15" fillId="3" borderId="52" xfId="2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/>
    </xf>
    <xf numFmtId="0" fontId="4" fillId="0" borderId="4" xfId="0" applyFont="1" applyBorder="1" applyAlignment="1">
      <alignment horizontal="left" vertical="top"/>
    </xf>
    <xf numFmtId="0" fontId="21" fillId="5" borderId="53" xfId="0" applyFont="1" applyFill="1" applyBorder="1" applyAlignment="1">
      <alignment horizontal="center" vertical="top" wrapText="1"/>
    </xf>
    <xf numFmtId="0" fontId="21" fillId="5" borderId="54" xfId="0" applyFont="1" applyFill="1" applyBorder="1" applyAlignment="1">
      <alignment horizontal="center" vertical="top" wrapText="1"/>
    </xf>
    <xf numFmtId="0" fontId="21" fillId="5" borderId="34" xfId="0" applyFont="1" applyFill="1" applyBorder="1" applyAlignment="1">
      <alignment horizontal="center" vertical="top" wrapText="1"/>
    </xf>
    <xf numFmtId="0" fontId="33" fillId="6" borderId="6" xfId="0" applyFont="1" applyFill="1" applyBorder="1" applyAlignment="1">
      <alignment horizontal="left" vertical="center"/>
    </xf>
    <xf numFmtId="0" fontId="33" fillId="6" borderId="55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 textRotation="90" wrapText="1"/>
    </xf>
    <xf numFmtId="0" fontId="21" fillId="5" borderId="0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4" fillId="3" borderId="46" xfId="0" applyFont="1" applyFill="1" applyBorder="1" applyAlignment="1">
      <alignment horizontal="center" vertical="center" wrapText="1"/>
    </xf>
    <xf numFmtId="0" fontId="14" fillId="3" borderId="56" xfId="0" applyFont="1" applyFill="1" applyBorder="1" applyAlignment="1">
      <alignment horizontal="center" vertical="center" wrapText="1"/>
    </xf>
    <xf numFmtId="0" fontId="14" fillId="7" borderId="8" xfId="0" applyFont="1" applyFill="1" applyBorder="1" applyAlignment="1">
      <alignment horizontal="center" vertical="center"/>
    </xf>
    <xf numFmtId="0" fontId="14" fillId="7" borderId="57" xfId="0" applyFont="1" applyFill="1" applyBorder="1" applyAlignment="1">
      <alignment horizontal="center" vertical="center"/>
    </xf>
    <xf numFmtId="0" fontId="14" fillId="7" borderId="58" xfId="0" applyFont="1" applyFill="1" applyBorder="1" applyAlignment="1">
      <alignment horizontal="center" vertical="center"/>
    </xf>
    <xf numFmtId="0" fontId="21" fillId="5" borderId="2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textRotation="90" wrapText="1"/>
    </xf>
    <xf numFmtId="0" fontId="7" fillId="3" borderId="8" xfId="0" applyFont="1" applyFill="1" applyBorder="1" applyAlignment="1">
      <alignment horizontal="center" vertical="center" textRotation="90" wrapText="1"/>
    </xf>
    <xf numFmtId="0" fontId="7" fillId="3" borderId="57" xfId="0" applyFont="1" applyFill="1" applyBorder="1" applyAlignment="1">
      <alignment horizontal="center" vertical="center" textRotation="90" wrapText="1"/>
    </xf>
    <xf numFmtId="0" fontId="7" fillId="3" borderId="58" xfId="0" applyFont="1" applyFill="1" applyBorder="1" applyAlignment="1">
      <alignment horizontal="center" vertical="center" textRotation="90" wrapText="1"/>
    </xf>
    <xf numFmtId="0" fontId="3" fillId="0" borderId="0" xfId="0" applyFont="1"/>
    <xf numFmtId="0" fontId="4" fillId="3" borderId="8" xfId="0" applyFont="1" applyFill="1" applyBorder="1" applyAlignment="1">
      <alignment horizontal="center" vertical="center" textRotation="90" wrapText="1"/>
    </xf>
    <xf numFmtId="0" fontId="4" fillId="3" borderId="57" xfId="0" applyFont="1" applyFill="1" applyBorder="1" applyAlignment="1">
      <alignment horizontal="center" vertical="center" textRotation="90" wrapText="1"/>
    </xf>
    <xf numFmtId="0" fontId="4" fillId="3" borderId="58" xfId="0" applyFont="1" applyFill="1" applyBorder="1" applyAlignment="1">
      <alignment horizontal="center" vertical="center" textRotation="90" wrapText="1"/>
    </xf>
    <xf numFmtId="0" fontId="21" fillId="5" borderId="30" xfId="0" applyFont="1" applyFill="1" applyBorder="1" applyAlignment="1">
      <alignment horizontal="right" vertical="center" wrapText="1"/>
    </xf>
    <xf numFmtId="0" fontId="21" fillId="5" borderId="56" xfId="0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7" fillId="3" borderId="59" xfId="0" applyFont="1" applyFill="1" applyBorder="1"/>
    <xf numFmtId="0" fontId="7" fillId="3" borderId="46" xfId="0" applyFont="1" applyFill="1" applyBorder="1"/>
    <xf numFmtId="0" fontId="7" fillId="3" borderId="60" xfId="0" applyFont="1" applyFill="1" applyBorder="1"/>
    <xf numFmtId="164" fontId="6" fillId="0" borderId="61" xfId="2" applyFont="1" applyBorder="1" applyAlignment="1">
      <alignment horizontal="center"/>
    </xf>
    <xf numFmtId="164" fontId="0" fillId="0" borderId="59" xfId="2" applyFont="1" applyBorder="1" applyAlignment="1">
      <alignment horizontal="center"/>
    </xf>
    <xf numFmtId="164" fontId="0" fillId="0" borderId="46" xfId="2" applyFont="1" applyBorder="1" applyAlignment="1">
      <alignment horizontal="center"/>
    </xf>
    <xf numFmtId="164" fontId="0" fillId="0" borderId="60" xfId="2" applyFont="1" applyBorder="1" applyAlignment="1">
      <alignment horizontal="center"/>
    </xf>
    <xf numFmtId="164" fontId="20" fillId="0" borderId="0" xfId="0" applyNumberFormat="1" applyFont="1" applyBorder="1" applyAlignment="1">
      <alignment horizontal="left"/>
    </xf>
    <xf numFmtId="0" fontId="24" fillId="5" borderId="28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24" fillId="5" borderId="29" xfId="0" applyFont="1" applyFill="1" applyBorder="1" applyAlignment="1">
      <alignment horizontal="center" vertical="center"/>
    </xf>
    <xf numFmtId="0" fontId="21" fillId="5" borderId="3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2" fillId="8" borderId="62" xfId="0" applyFont="1" applyFill="1" applyBorder="1" applyAlignment="1">
      <alignment horizontal="left" vertical="top" wrapText="1"/>
    </xf>
    <xf numFmtId="0" fontId="12" fillId="8" borderId="63" xfId="0" applyFont="1" applyFill="1" applyBorder="1" applyAlignment="1">
      <alignment horizontal="left" vertical="top" wrapText="1"/>
    </xf>
    <xf numFmtId="164" fontId="6" fillId="0" borderId="5" xfId="2" applyFont="1" applyFill="1" applyBorder="1" applyAlignment="1">
      <alignment vertical="top" wrapText="1"/>
    </xf>
    <xf numFmtId="0" fontId="6" fillId="0" borderId="5" xfId="2" applyNumberFormat="1" applyFont="1" applyFill="1" applyBorder="1"/>
    <xf numFmtId="14" fontId="6" fillId="0" borderId="5" xfId="2" applyNumberFormat="1" applyFont="1" applyFill="1" applyBorder="1"/>
    <xf numFmtId="164" fontId="6" fillId="0" borderId="5" xfId="2" applyFont="1" applyFill="1" applyBorder="1" applyAlignment="1"/>
    <xf numFmtId="164" fontId="6" fillId="0" borderId="5" xfId="2" applyFont="1" applyFill="1" applyBorder="1"/>
    <xf numFmtId="164" fontId="6" fillId="0" borderId="5" xfId="2" applyFont="1" applyFill="1" applyBorder="1" applyAlignment="1">
      <alignment horizontal="right" vertical="top"/>
    </xf>
  </cellXfs>
  <cellStyles count="6">
    <cellStyle name="Collegamento ipertestuale" xfId="5" builtinId="8"/>
    <cellStyle name="Comma 2" xfId="1"/>
    <cellStyle name="Migliaia" xfId="2" builtinId="3"/>
    <cellStyle name="Normale" xfId="0" builtinId="0"/>
    <cellStyle name="Percent 2" xfId="3"/>
    <cellStyle name="Percentuale" xfId="4" builtinId="5"/>
  </cellStyles>
  <dxfs count="13">
    <dxf>
      <font>
        <strike val="0"/>
        <color auto="1"/>
      </font>
    </dxf>
    <dxf>
      <font>
        <strike val="0"/>
        <color rgb="FFFF0000"/>
      </font>
    </dxf>
    <dxf>
      <font>
        <strike val="0"/>
        <color auto="1"/>
      </font>
    </dxf>
    <dxf>
      <font>
        <strike val="0"/>
        <color rgb="FFFF0000"/>
      </font>
    </dxf>
    <dxf>
      <fill>
        <patternFill>
          <bgColor rgb="FF92D050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fgColor auto="1"/>
          <bgColor theme="0" tint="-4.9989318521683403E-2"/>
        </patternFill>
      </fill>
    </dxf>
    <dxf>
      <fill>
        <patternFill>
          <bgColor theme="0"/>
        </patternFill>
      </fill>
      <border>
        <top style="thin">
          <color theme="5"/>
        </top>
      </border>
    </dxf>
    <dxf>
      <font>
        <b/>
        <i val="0"/>
        <strike val="0"/>
        <color theme="0"/>
      </font>
      <fill>
        <patternFill>
          <bgColor theme="5"/>
        </patternFill>
      </fill>
    </dxf>
    <dxf>
      <fill>
        <patternFill>
          <bgColor theme="0" tint="-4.9989318521683403E-2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b/>
        <i val="0"/>
      </font>
      <fill>
        <patternFill>
          <bgColor rgb="FFFFC000"/>
        </patternFill>
      </fill>
    </dxf>
  </dxfs>
  <tableStyles count="3" defaultTableStyle="TableStyleMedium2" defaultPivotStyle="PivotStyleLight16">
    <tableStyle name="Stile tabella 1" pivot="0" count="1">
      <tableStyleElement type="firstHeaderCell" dxfId="12"/>
    </tableStyle>
    <tableStyle name="Stile tabella pivot 1" table="0" count="6">
      <tableStyleElement type="wholeTable" dxfId="11"/>
      <tableStyleElement type="headerRow" dxfId="10"/>
      <tableStyleElement type="totalRow" dxfId="9"/>
      <tableStyleElement type="firstRowStripe" dxfId="8"/>
      <tableStyleElement type="secondRowStripe" dxfId="7"/>
      <tableStyleElement type="blankRow" dxfId="6"/>
    </tableStyle>
    <tableStyle name="Stile tabella pivot 2" table="0" count="1">
      <tableStyleElement type="headerRow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30128\Downloads\Monitoraggio%20Investimenti%20kpm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tenzione"/>
      <sheetName val="Copertina"/>
      <sheetName val="Intervento"/>
      <sheetName val="Lotto Realizzativo"/>
      <sheetName val="Iter Approvativo"/>
      <sheetName val="Finanziamento"/>
      <sheetName val="Affidamento"/>
      <sheetName val="Contratto"/>
      <sheetName val="Aggiudicatario"/>
      <sheetName val="SAL"/>
      <sheetName val="QE Intervento"/>
      <sheetName val="Descrizioni schede"/>
      <sheetName val="dati interni 1"/>
      <sheetName val="dati interni 2"/>
      <sheetName val="utils-pivot"/>
      <sheetName val="utils-pivot2"/>
    </sheetNames>
    <sheetDataSet>
      <sheetData sheetId="0" refreshError="1"/>
      <sheetData sheetId="1" refreshError="1"/>
      <sheetData sheetId="2" refreshError="1"/>
      <sheetData sheetId="3">
        <row r="5">
          <cell r="B5" t="str">
            <v>tratta T2 (Clodio/Mazzini-Colosseo)</v>
          </cell>
        </row>
        <row r="6">
          <cell r="B6" t="str">
            <v>Tratta T3 (Colosseo-S. Giovanni)</v>
          </cell>
        </row>
        <row r="7">
          <cell r="B7" t="str">
            <v>Tratta T4-5 (S. Giovanni-Alessandrino)</v>
          </cell>
        </row>
        <row r="8">
          <cell r="B8" t="str">
            <v>Tratta T6A-T7-deposito Graniti (Lodi-Monte Compatri/Pantano)</v>
          </cell>
        </row>
      </sheetData>
      <sheetData sheetId="4" refreshError="1"/>
      <sheetData sheetId="5" refreshError="1"/>
      <sheetData sheetId="6" refreshError="1"/>
      <sheetData sheetId="7">
        <row r="5">
          <cell r="A5" t="str">
            <v>rep. 89819 - racc. 21975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mst.mobilita@provincia.tn.it" TargetMode="External"/><Relationship Id="rId1" Type="http://schemas.openxmlformats.org/officeDocument/2006/relationships/hyperlink" Target="mailto:umst.mobilita@pec.provincia.tn.i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F40"/>
  <sheetViews>
    <sheetView showGridLines="0" zoomScale="85" zoomScaleNormal="85" workbookViewId="0">
      <selection activeCell="D2" sqref="D2"/>
    </sheetView>
  </sheetViews>
  <sheetFormatPr defaultColWidth="9.140625" defaultRowHeight="16.5" x14ac:dyDescent="0.3"/>
  <cols>
    <col min="1" max="1" width="1.5703125" style="4" customWidth="1"/>
    <col min="2" max="2" width="63.42578125" style="4" customWidth="1"/>
    <col min="3" max="3" width="11.42578125" style="7" customWidth="1"/>
    <col min="4" max="4" width="77" style="6" customWidth="1"/>
    <col min="5" max="5" width="1.5703125" style="4" customWidth="1"/>
    <col min="6" max="6" width="9.85546875" style="4" bestFit="1" customWidth="1"/>
    <col min="7" max="16384" width="9.140625" style="4"/>
  </cols>
  <sheetData>
    <row r="1" spans="2:6" ht="7.5" customHeight="1" x14ac:dyDescent="0.3">
      <c r="B1" s="3"/>
    </row>
    <row r="2" spans="2:6" ht="15.75" customHeight="1" x14ac:dyDescent="0.3">
      <c r="B2" s="207" t="s">
        <v>64</v>
      </c>
      <c r="C2" s="207"/>
      <c r="D2" s="178" t="s">
        <v>310</v>
      </c>
      <c r="F2" s="5"/>
    </row>
    <row r="3" spans="2:6" x14ac:dyDescent="0.3">
      <c r="B3" s="207" t="s">
        <v>72</v>
      </c>
      <c r="C3" s="207"/>
      <c r="D3" s="178"/>
      <c r="F3" s="5"/>
    </row>
    <row r="4" spans="2:6" ht="16.5" customHeight="1" x14ac:dyDescent="0.3">
      <c r="B4" s="207" t="s">
        <v>73</v>
      </c>
      <c r="C4" s="207"/>
      <c r="D4" s="178" t="s">
        <v>289</v>
      </c>
    </row>
    <row r="5" spans="2:6" s="143" customFormat="1" ht="16.5" customHeight="1" x14ac:dyDescent="0.3">
      <c r="B5" s="128" t="s">
        <v>258</v>
      </c>
      <c r="C5" s="128"/>
      <c r="D5" s="178">
        <v>1</v>
      </c>
    </row>
    <row r="6" spans="2:6" x14ac:dyDescent="0.3">
      <c r="B6" s="97" t="s">
        <v>74</v>
      </c>
      <c r="C6" s="98" t="s">
        <v>75</v>
      </c>
      <c r="D6" s="178" t="s">
        <v>289</v>
      </c>
      <c r="F6" s="5"/>
    </row>
    <row r="7" spans="2:6" x14ac:dyDescent="0.3">
      <c r="B7" s="97"/>
      <c r="C7" s="98" t="s">
        <v>76</v>
      </c>
      <c r="D7" s="178" t="s">
        <v>290</v>
      </c>
      <c r="F7" s="5"/>
    </row>
    <row r="8" spans="2:6" ht="15.75" customHeight="1" x14ac:dyDescent="0.3">
      <c r="B8" s="207" t="s">
        <v>211</v>
      </c>
      <c r="C8" s="210"/>
      <c r="D8" s="178"/>
    </row>
    <row r="9" spans="2:6" ht="27" x14ac:dyDescent="0.3">
      <c r="B9" s="99" t="s">
        <v>65</v>
      </c>
      <c r="C9" s="111"/>
      <c r="D9" s="179" t="s">
        <v>230</v>
      </c>
    </row>
    <row r="10" spans="2:6" ht="15.75" customHeight="1" x14ac:dyDescent="0.3">
      <c r="B10" s="99" t="s">
        <v>210</v>
      </c>
      <c r="C10" s="111"/>
      <c r="D10" s="179">
        <v>3</v>
      </c>
    </row>
    <row r="11" spans="2:6" ht="9.75" customHeight="1" x14ac:dyDescent="0.3">
      <c r="B11" s="100"/>
      <c r="C11" s="101"/>
      <c r="D11" s="180"/>
    </row>
    <row r="12" spans="2:6" x14ac:dyDescent="0.3">
      <c r="B12" s="103" t="s">
        <v>82</v>
      </c>
      <c r="C12" s="98" t="s">
        <v>66</v>
      </c>
      <c r="D12" s="181" t="s">
        <v>291</v>
      </c>
    </row>
    <row r="13" spans="2:6" x14ac:dyDescent="0.3">
      <c r="B13" s="104"/>
      <c r="C13" s="98" t="s">
        <v>67</v>
      </c>
      <c r="D13" s="181" t="s">
        <v>292</v>
      </c>
    </row>
    <row r="14" spans="2:6" x14ac:dyDescent="0.3">
      <c r="B14" s="104"/>
      <c r="C14" s="98" t="s">
        <v>203</v>
      </c>
      <c r="D14" s="181" t="s">
        <v>293</v>
      </c>
    </row>
    <row r="15" spans="2:6" x14ac:dyDescent="0.3">
      <c r="B15" s="105"/>
      <c r="C15" s="98" t="s">
        <v>204</v>
      </c>
      <c r="D15" s="182" t="s">
        <v>294</v>
      </c>
    </row>
    <row r="16" spans="2:6" x14ac:dyDescent="0.3">
      <c r="B16" s="106"/>
      <c r="C16" s="98" t="s">
        <v>68</v>
      </c>
      <c r="D16" s="182" t="s">
        <v>295</v>
      </c>
    </row>
    <row r="17" spans="2:4" s="5" customFormat="1" x14ac:dyDescent="0.3">
      <c r="B17" s="106"/>
      <c r="C17" s="98" t="s">
        <v>69</v>
      </c>
      <c r="D17" s="181" t="s">
        <v>296</v>
      </c>
    </row>
    <row r="18" spans="2:4" s="5" customFormat="1" x14ac:dyDescent="0.3">
      <c r="B18" s="100"/>
      <c r="C18" s="101"/>
      <c r="D18" s="183"/>
    </row>
    <row r="19" spans="2:4" x14ac:dyDescent="0.3">
      <c r="B19" s="108" t="s">
        <v>81</v>
      </c>
      <c r="C19" s="98" t="s">
        <v>66</v>
      </c>
      <c r="D19" s="181"/>
    </row>
    <row r="20" spans="2:4" x14ac:dyDescent="0.3">
      <c r="B20" s="108" t="s">
        <v>195</v>
      </c>
      <c r="C20" s="98" t="s">
        <v>67</v>
      </c>
      <c r="D20" s="181"/>
    </row>
    <row r="21" spans="2:4" x14ac:dyDescent="0.3">
      <c r="B21" s="105"/>
      <c r="C21" s="98" t="s">
        <v>68</v>
      </c>
      <c r="D21" s="182"/>
    </row>
    <row r="22" spans="2:4" s="5" customFormat="1" x14ac:dyDescent="0.3">
      <c r="B22" s="106"/>
      <c r="C22" s="98" t="s">
        <v>69</v>
      </c>
      <c r="D22" s="181"/>
    </row>
    <row r="23" spans="2:4" s="5" customFormat="1" x14ac:dyDescent="0.3">
      <c r="B23" s="100"/>
      <c r="C23" s="101"/>
      <c r="D23" s="184"/>
    </row>
    <row r="24" spans="2:4" s="5" customFormat="1" x14ac:dyDescent="0.3">
      <c r="B24" s="207" t="s">
        <v>70</v>
      </c>
      <c r="C24" s="207"/>
      <c r="D24" s="185"/>
    </row>
    <row r="25" spans="2:4" s="5" customFormat="1" ht="9.75" customHeight="1" x14ac:dyDescent="0.3">
      <c r="B25" s="100"/>
      <c r="C25" s="101"/>
      <c r="D25" s="183"/>
    </row>
    <row r="26" spans="2:4" s="5" customFormat="1" x14ac:dyDescent="0.3">
      <c r="B26" s="97" t="s">
        <v>71</v>
      </c>
      <c r="C26" s="98" t="s">
        <v>66</v>
      </c>
      <c r="D26" s="181"/>
    </row>
    <row r="27" spans="2:4" s="5" customFormat="1" x14ac:dyDescent="0.3">
      <c r="B27" s="97"/>
      <c r="C27" s="98" t="s">
        <v>67</v>
      </c>
      <c r="D27" s="181"/>
    </row>
    <row r="28" spans="2:4" s="5" customFormat="1" x14ac:dyDescent="0.3">
      <c r="B28" s="97"/>
      <c r="C28" s="98" t="s">
        <v>68</v>
      </c>
      <c r="D28" s="181"/>
    </row>
    <row r="29" spans="2:4" s="5" customFormat="1" x14ac:dyDescent="0.3">
      <c r="B29" s="97"/>
      <c r="C29" s="98" t="s">
        <v>69</v>
      </c>
      <c r="D29" s="181"/>
    </row>
    <row r="30" spans="2:4" s="5" customFormat="1" x14ac:dyDescent="0.3">
      <c r="B30" s="100"/>
      <c r="C30" s="101"/>
      <c r="D30" s="107"/>
    </row>
    <row r="31" spans="2:4" s="5" customFormat="1" x14ac:dyDescent="0.3">
      <c r="B31" s="208" t="str">
        <f>+'Quadro Economico'!D7</f>
        <v>Importi ammissibili 
a contributo 
(euro)</v>
      </c>
      <c r="C31" s="209"/>
      <c r="D31" s="160">
        <f>'Quadro Economico'!D40</f>
        <v>37448232.023199998</v>
      </c>
    </row>
    <row r="32" spans="2:4" s="5" customFormat="1" x14ac:dyDescent="0.3">
      <c r="B32" s="163" t="s">
        <v>279</v>
      </c>
      <c r="C32" s="161">
        <f>IF(D31=0,"---",+D32/D31)</f>
        <v>0</v>
      </c>
      <c r="D32" s="160">
        <f>'Dati Finanziari - dettaglio'!D9</f>
        <v>0</v>
      </c>
    </row>
    <row r="33" spans="2:4" s="5" customFormat="1" x14ac:dyDescent="0.3">
      <c r="B33" s="208" t="str">
        <f>+'Quadro Economico'!E7</f>
        <v>Ulteriori importi 
(euro)</v>
      </c>
      <c r="C33" s="209"/>
      <c r="D33" s="160">
        <f>+'Quadro Economico'!E40</f>
        <v>0</v>
      </c>
    </row>
    <row r="34" spans="2:4" s="5" customFormat="1" x14ac:dyDescent="0.3">
      <c r="B34" s="208" t="str">
        <f>+'Quadro Economico'!F7</f>
        <v>CostoTotale (euro)</v>
      </c>
      <c r="C34" s="209"/>
      <c r="D34" s="160">
        <f>'Quadro Economico'!F40</f>
        <v>37448232.023199998</v>
      </c>
    </row>
    <row r="35" spans="2:4" s="5" customFormat="1" x14ac:dyDescent="0.3">
      <c r="B35" s="100"/>
      <c r="C35" s="101"/>
      <c r="D35" s="107"/>
    </row>
    <row r="36" spans="2:4" s="5" customFormat="1" x14ac:dyDescent="0.3">
      <c r="B36" s="207" t="s">
        <v>208</v>
      </c>
      <c r="C36" s="207"/>
      <c r="D36" s="181" t="s">
        <v>297</v>
      </c>
    </row>
    <row r="37" spans="2:4" x14ac:dyDescent="0.3">
      <c r="B37" s="207" t="s">
        <v>209</v>
      </c>
      <c r="C37" s="207"/>
      <c r="D37" s="164"/>
    </row>
    <row r="38" spans="2:4" ht="42" customHeight="1" x14ac:dyDescent="0.3">
      <c r="B38" s="109"/>
      <c r="C38" s="110"/>
      <c r="D38" s="102"/>
    </row>
    <row r="39" spans="2:4" x14ac:dyDescent="0.3">
      <c r="B39" s="201" t="s">
        <v>88</v>
      </c>
      <c r="C39" s="202"/>
      <c r="D39" s="203"/>
    </row>
    <row r="40" spans="2:4" ht="66.75" customHeight="1" x14ac:dyDescent="0.3">
      <c r="B40" s="204"/>
      <c r="C40" s="205"/>
      <c r="D40" s="206"/>
    </row>
  </sheetData>
  <dataConsolidate/>
  <mergeCells count="12">
    <mergeCell ref="B33:C33"/>
    <mergeCell ref="B4:C4"/>
    <mergeCell ref="B2:C2"/>
    <mergeCell ref="B8:C8"/>
    <mergeCell ref="B31:C31"/>
    <mergeCell ref="B3:C3"/>
    <mergeCell ref="B24:C24"/>
    <mergeCell ref="B39:D39"/>
    <mergeCell ref="B40:D40"/>
    <mergeCell ref="B36:C36"/>
    <mergeCell ref="B37:C37"/>
    <mergeCell ref="B34:C34"/>
  </mergeCells>
  <phoneticPr fontId="0" type="noConversion"/>
  <conditionalFormatting sqref="C10">
    <cfRule type="expression" dxfId="4" priority="1">
      <formula>D9=" Rinnovo e miglioramento del parco veicolare dei STIF destinati al TRM""E(D11=(o(""1A"";""1B""))"</formula>
    </cfRule>
  </conditionalFormatting>
  <dataValidations count="5">
    <dataValidation type="list" allowBlank="1" showInputMessage="1" showErrorMessage="1" sqref="D9">
      <formula1>"Rinnovo e miglioramento del parco veicolare di STIF destinati al TRM,Potenziamento e valorizzazione di STIF destinati al TRM,Realizzazione di nuove linee ed estensione di linee esistenti ad implementazione della rete di STIF destinati al TRM"</formula1>
    </dataValidation>
    <dataValidation type="list" allowBlank="1" showInputMessage="1" showErrorMessage="1" sqref="D8">
      <formula1>"Metropolitana (e assimilabili), Tranvia (e assimilabili), Filovia (e assimilabili), Impianti a fune (e assimilabili), Monorotaia (e assimilabili), Sistemi Innovativi"</formula1>
    </dataValidation>
    <dataValidation type="list" allowBlank="1" showInputMessage="1" showErrorMessage="1" sqref="D36">
      <formula1>"Progetto di Fattibilità, Progetto Definitivo, Progetto Esecutivo"</formula1>
    </dataValidation>
    <dataValidation type="list" allowBlank="1" showInputMessage="1" showErrorMessage="1" sqref="D37">
      <formula1>"Capitolato Prestazionale, Progetto del fornitore"</formula1>
    </dataValidation>
    <dataValidation type="list" allowBlank="1" showInputMessage="1" showErrorMessage="1" prompt="Tipologia?" sqref="D10">
      <formula1>"1A,1B,2A,2B,3,3 (&lt;10 M€)"</formula1>
    </dataValidation>
  </dataValidations>
  <hyperlinks>
    <hyperlink ref="D15" r:id="rId1"/>
    <hyperlink ref="D16" r:id="rId2"/>
  </hyperlinks>
  <pageMargins left="0.7" right="0.7" top="0.75" bottom="0.75" header="0.3" footer="0.3"/>
  <pageSetup paperSize="9" orientation="portrait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44"/>
  <sheetViews>
    <sheetView showGridLines="0" zoomScale="70" zoomScaleNormal="70" workbookViewId="0">
      <selection activeCell="G44" sqref="G43:I44"/>
    </sheetView>
  </sheetViews>
  <sheetFormatPr defaultColWidth="9.140625" defaultRowHeight="16.5" x14ac:dyDescent="0.3"/>
  <cols>
    <col min="1" max="1" width="1.5703125" style="4" customWidth="1"/>
    <col min="2" max="2" width="48.85546875" style="4" customWidth="1"/>
    <col min="3" max="3" width="45.28515625" style="7" customWidth="1"/>
    <col min="4" max="4" width="14.28515625" style="6" customWidth="1"/>
    <col min="5" max="5" width="14.28515625" style="10" customWidth="1"/>
    <col min="6" max="6" width="14.28515625" style="86" customWidth="1"/>
    <col min="7" max="7" width="47.28515625" style="4" customWidth="1"/>
    <col min="8" max="8" width="14.7109375" style="13" customWidth="1"/>
    <col min="9" max="9" width="14.5703125" style="4" customWidth="1"/>
    <col min="10" max="16384" width="9.140625" style="4"/>
  </cols>
  <sheetData>
    <row r="1" spans="2:9" ht="7.5" customHeight="1" x14ac:dyDescent="0.3">
      <c r="B1" s="3"/>
    </row>
    <row r="2" spans="2:9" s="7" customFormat="1" x14ac:dyDescent="0.3">
      <c r="B2" s="132" t="str">
        <f>'Dati Generali'!D4&amp;"   -  Progetto n. "&amp;'Dati Generali'!D5</f>
        <v>PROVINCIA AUTONOMA DI TRENTO   -  Progetto n. 1</v>
      </c>
      <c r="C2" s="130"/>
      <c r="D2" s="130"/>
      <c r="E2" s="130"/>
      <c r="F2" s="138"/>
    </row>
    <row r="3" spans="2:9" s="7" customFormat="1" x14ac:dyDescent="0.3">
      <c r="B3" s="211" t="str">
        <f>'Dati Generali'!D2</f>
        <v>IMPIANTO DI TRASPORTO COLLETTIVO TRA LA CITTA' DI TRENTO ED IL MONTE BONDONE</v>
      </c>
      <c r="C3" s="211"/>
      <c r="D3" s="211"/>
      <c r="E3" s="211"/>
      <c r="F3" s="117"/>
      <c r="H3" s="136"/>
    </row>
    <row r="4" spans="2:9" s="7" customFormat="1" x14ac:dyDescent="0.3">
      <c r="B4" s="212">
        <f>'Dati Generali'!D8</f>
        <v>0</v>
      </c>
      <c r="C4" s="212"/>
      <c r="D4" s="212"/>
      <c r="E4" s="212"/>
      <c r="F4" s="139"/>
      <c r="H4" s="136"/>
    </row>
    <row r="5" spans="2:9" s="7" customFormat="1" x14ac:dyDescent="0.3">
      <c r="B5" s="212" t="str">
        <f>'Dati Generali'!D9</f>
        <v>Realizzazione di nuove linee ed estensione di linee esistenti ad implementazione della rete di STIF destinati al TRM</v>
      </c>
      <c r="C5" s="212"/>
      <c r="D5" s="212"/>
      <c r="E5" s="212"/>
      <c r="F5" s="139"/>
      <c r="H5" s="136"/>
    </row>
    <row r="6" spans="2:9" ht="12.75" customHeight="1" x14ac:dyDescent="0.3">
      <c r="B6" s="8"/>
    </row>
    <row r="7" spans="2:9" s="5" customFormat="1" ht="47.25" x14ac:dyDescent="0.3">
      <c r="B7" s="15"/>
      <c r="C7" s="16"/>
      <c r="D7" s="85" t="s">
        <v>196</v>
      </c>
      <c r="E7" s="85" t="s">
        <v>197</v>
      </c>
      <c r="F7" s="85" t="s">
        <v>198</v>
      </c>
      <c r="H7" s="14"/>
    </row>
    <row r="8" spans="2:9" s="5" customFormat="1" x14ac:dyDescent="0.3">
      <c r="B8" s="220" t="s">
        <v>78</v>
      </c>
      <c r="C8" s="220"/>
      <c r="D8" s="60">
        <f>'Quadro Economico'!D40</f>
        <v>37448232.023199998</v>
      </c>
      <c r="E8" s="60">
        <f>'Quadro Economico'!E40</f>
        <v>0</v>
      </c>
      <c r="F8" s="87">
        <f>'Quadro Economico'!F40</f>
        <v>37448232.023199998</v>
      </c>
      <c r="H8" s="14"/>
    </row>
    <row r="9" spans="2:9" s="5" customFormat="1" x14ac:dyDescent="0.3">
      <c r="B9" s="221" t="str">
        <f>+'Dati Generali'!B32</f>
        <v xml:space="preserve">Finanziamento richiesto L. 79/2022 - DL 36/2022 </v>
      </c>
      <c r="C9" s="221"/>
      <c r="D9" s="9"/>
      <c r="E9" s="93"/>
      <c r="F9" s="87">
        <f>+D9+E9</f>
        <v>0</v>
      </c>
      <c r="H9" s="14"/>
    </row>
    <row r="10" spans="2:9" s="5" customFormat="1" x14ac:dyDescent="0.3">
      <c r="B10" s="221" t="s">
        <v>280</v>
      </c>
      <c r="C10" s="221" t="s">
        <v>85</v>
      </c>
      <c r="D10" s="61">
        <f>SUM(D18:D44)</f>
        <v>0</v>
      </c>
      <c r="E10" s="61">
        <f>SUM(E18:E44)</f>
        <v>0</v>
      </c>
      <c r="F10" s="88">
        <f>+D10+E10</f>
        <v>0</v>
      </c>
      <c r="H10" s="14"/>
    </row>
    <row r="11" spans="2:9" s="20" customFormat="1" ht="5.25" customHeight="1" x14ac:dyDescent="0.3">
      <c r="B11" s="17"/>
      <c r="C11" s="18"/>
      <c r="D11" s="19"/>
      <c r="E11" s="19"/>
      <c r="F11" s="89"/>
      <c r="H11" s="21"/>
    </row>
    <row r="12" spans="2:9" s="5" customFormat="1" ht="46.5" customHeight="1" x14ac:dyDescent="0.3">
      <c r="B12" s="225" t="str">
        <f>IF((F9+F10=F8), "Passare alla scheda successiva","Definire la copertura finanziaria completa compilando i campi successivi")</f>
        <v>Definire la copertura finanziaria completa compilando i campi successivi</v>
      </c>
      <c r="C12" s="226"/>
      <c r="D12" s="94" t="str">
        <f>IF((D10+D9)&gt;D8,"Copertura esuberante: verificare importi",(IF((D10+D9)&lt;D8,"Copertura insufficiente: verificare importi","Copertura completa")))</f>
        <v>Copertura insufficiente: verificare importi</v>
      </c>
      <c r="E12" s="95" t="str">
        <f>IF((E10+E9)&gt;E8,"Copertura esuberante: verificare importi",(IF((E10+E9)&lt;E8,"Copertura insufficiente: verificare importi","Copertura completa")))</f>
        <v>Copertura completa</v>
      </c>
      <c r="F12" s="96" t="str">
        <f>IF((F10+F9)&gt;F8,"Copertura esuberante: verificare importi",(IF((F10+F9)&lt;F8,"Copertura insufficiente: verificare importi","Copertura completa")))</f>
        <v>Copertura insufficiente: verificare importi</v>
      </c>
      <c r="H12" s="14"/>
    </row>
    <row r="13" spans="2:9" ht="27" customHeight="1" x14ac:dyDescent="0.3">
      <c r="B13" s="227" t="s">
        <v>269</v>
      </c>
      <c r="C13" s="227"/>
      <c r="D13" s="227"/>
      <c r="E13" s="227"/>
      <c r="F13" s="227"/>
    </row>
    <row r="14" spans="2:9" s="5" customFormat="1" ht="37.5" customHeight="1" x14ac:dyDescent="0.3">
      <c r="F14" s="90"/>
      <c r="H14" s="14"/>
    </row>
    <row r="15" spans="2:9" s="5" customFormat="1" ht="16.5" customHeight="1" x14ac:dyDescent="0.3">
      <c r="B15" s="222" t="s">
        <v>281</v>
      </c>
      <c r="C15" s="223"/>
      <c r="D15" s="223"/>
      <c r="E15" s="223"/>
      <c r="F15" s="223"/>
      <c r="G15" s="223"/>
      <c r="H15" s="223"/>
      <c r="I15" s="224"/>
    </row>
    <row r="16" spans="2:9" s="5" customFormat="1" ht="23.25" customHeight="1" x14ac:dyDescent="0.3">
      <c r="B16" s="213" t="s">
        <v>77</v>
      </c>
      <c r="C16" s="215" t="s">
        <v>84</v>
      </c>
      <c r="D16" s="217" t="s">
        <v>196</v>
      </c>
      <c r="E16" s="217" t="s">
        <v>197</v>
      </c>
      <c r="F16" s="217" t="s">
        <v>83</v>
      </c>
      <c r="G16" s="213" t="s">
        <v>80</v>
      </c>
      <c r="H16" s="213" t="s">
        <v>79</v>
      </c>
      <c r="I16" s="213"/>
    </row>
    <row r="17" spans="2:9" s="5" customFormat="1" ht="23.25" customHeight="1" x14ac:dyDescent="0.3">
      <c r="B17" s="214"/>
      <c r="C17" s="216"/>
      <c r="D17" s="218"/>
      <c r="E17" s="218"/>
      <c r="F17" s="219"/>
      <c r="G17" s="214"/>
      <c r="H17" s="58" t="s">
        <v>86</v>
      </c>
      <c r="I17" s="59" t="s">
        <v>87</v>
      </c>
    </row>
    <row r="18" spans="2:9" s="5" customFormat="1" ht="15.75" x14ac:dyDescent="0.3">
      <c r="B18" s="266"/>
      <c r="C18" s="266"/>
      <c r="D18" s="263"/>
      <c r="E18" s="263"/>
      <c r="F18" s="91">
        <f>+D18+E18</f>
        <v>0</v>
      </c>
      <c r="G18" s="263"/>
      <c r="H18" s="264"/>
      <c r="I18" s="265"/>
    </row>
    <row r="19" spans="2:9" s="5" customFormat="1" ht="15.75" x14ac:dyDescent="0.3">
      <c r="B19" s="266"/>
      <c r="C19" s="266"/>
      <c r="D19" s="263"/>
      <c r="E19" s="263"/>
      <c r="F19" s="91">
        <f>+D19+E19</f>
        <v>0</v>
      </c>
      <c r="G19" s="263"/>
      <c r="H19" s="264"/>
      <c r="I19" s="265"/>
    </row>
    <row r="20" spans="2:9" s="5" customFormat="1" ht="15.75" x14ac:dyDescent="0.3">
      <c r="B20" s="266"/>
      <c r="C20" s="266"/>
      <c r="D20" s="263"/>
      <c r="E20" s="263"/>
      <c r="F20" s="91">
        <f>+D20+E20</f>
        <v>0</v>
      </c>
      <c r="G20" s="263"/>
      <c r="H20" s="264"/>
      <c r="I20" s="265"/>
    </row>
    <row r="21" spans="2:9" s="5" customFormat="1" ht="15.75" x14ac:dyDescent="0.3">
      <c r="B21" s="266"/>
      <c r="C21" s="266"/>
      <c r="D21" s="263"/>
      <c r="E21" s="263"/>
      <c r="F21" s="91">
        <f t="shared" ref="F21:F44" si="0">+D21+E21</f>
        <v>0</v>
      </c>
      <c r="G21" s="263"/>
      <c r="H21" s="264"/>
      <c r="I21" s="265"/>
    </row>
    <row r="22" spans="2:9" s="5" customFormat="1" ht="15.75" x14ac:dyDescent="0.3">
      <c r="B22" s="266"/>
      <c r="C22" s="266"/>
      <c r="D22" s="263"/>
      <c r="E22" s="263"/>
      <c r="F22" s="91">
        <f t="shared" si="0"/>
        <v>0</v>
      </c>
      <c r="G22" s="263"/>
      <c r="H22" s="264"/>
      <c r="I22" s="265"/>
    </row>
    <row r="23" spans="2:9" s="5" customFormat="1" ht="15.75" x14ac:dyDescent="0.3">
      <c r="B23" s="266"/>
      <c r="C23" s="266"/>
      <c r="D23" s="263"/>
      <c r="E23" s="263"/>
      <c r="F23" s="91">
        <f t="shared" si="0"/>
        <v>0</v>
      </c>
      <c r="G23" s="263"/>
      <c r="H23" s="264"/>
      <c r="I23" s="265"/>
    </row>
    <row r="24" spans="2:9" s="5" customFormat="1" ht="15.75" x14ac:dyDescent="0.3">
      <c r="B24" s="266"/>
      <c r="C24" s="266"/>
      <c r="D24" s="263"/>
      <c r="E24" s="263"/>
      <c r="F24" s="91">
        <f t="shared" si="0"/>
        <v>0</v>
      </c>
      <c r="G24" s="263"/>
      <c r="H24" s="264"/>
      <c r="I24" s="265"/>
    </row>
    <row r="25" spans="2:9" s="5" customFormat="1" ht="15.75" x14ac:dyDescent="0.3">
      <c r="B25" s="266"/>
      <c r="C25" s="266"/>
      <c r="D25" s="263"/>
      <c r="E25" s="263"/>
      <c r="F25" s="91">
        <f t="shared" si="0"/>
        <v>0</v>
      </c>
      <c r="G25" s="263"/>
      <c r="H25" s="264"/>
      <c r="I25" s="265"/>
    </row>
    <row r="26" spans="2:9" s="5" customFormat="1" ht="15.75" x14ac:dyDescent="0.3">
      <c r="B26" s="266"/>
      <c r="C26" s="266"/>
      <c r="D26" s="263"/>
      <c r="E26" s="263"/>
      <c r="F26" s="91">
        <f t="shared" si="0"/>
        <v>0</v>
      </c>
      <c r="G26" s="263"/>
      <c r="H26" s="264"/>
      <c r="I26" s="265"/>
    </row>
    <row r="27" spans="2:9" s="5" customFormat="1" ht="15.75" x14ac:dyDescent="0.3">
      <c r="B27" s="266"/>
      <c r="C27" s="266"/>
      <c r="D27" s="263"/>
      <c r="E27" s="263"/>
      <c r="F27" s="91">
        <f t="shared" si="0"/>
        <v>0</v>
      </c>
      <c r="G27" s="263"/>
      <c r="H27" s="264"/>
      <c r="I27" s="265"/>
    </row>
    <row r="28" spans="2:9" s="5" customFormat="1" ht="15.75" x14ac:dyDescent="0.3">
      <c r="B28" s="266"/>
      <c r="C28" s="266"/>
      <c r="D28" s="263"/>
      <c r="E28" s="263"/>
      <c r="F28" s="91">
        <f t="shared" si="0"/>
        <v>0</v>
      </c>
      <c r="G28" s="263"/>
      <c r="H28" s="264"/>
      <c r="I28" s="265"/>
    </row>
    <row r="29" spans="2:9" s="5" customFormat="1" ht="15.75" x14ac:dyDescent="0.3">
      <c r="B29" s="266"/>
      <c r="C29" s="266"/>
      <c r="D29" s="263"/>
      <c r="E29" s="263"/>
      <c r="F29" s="91">
        <f t="shared" si="0"/>
        <v>0</v>
      </c>
      <c r="G29" s="263"/>
      <c r="H29" s="264"/>
      <c r="I29" s="265"/>
    </row>
    <row r="30" spans="2:9" s="5" customFormat="1" ht="15.75" x14ac:dyDescent="0.3">
      <c r="B30" s="266"/>
      <c r="C30" s="266"/>
      <c r="D30" s="263"/>
      <c r="E30" s="263"/>
      <c r="F30" s="91">
        <f t="shared" si="0"/>
        <v>0</v>
      </c>
      <c r="G30" s="263"/>
      <c r="H30" s="264"/>
      <c r="I30" s="265"/>
    </row>
    <row r="31" spans="2:9" s="5" customFormat="1" ht="15.75" x14ac:dyDescent="0.3">
      <c r="B31" s="266"/>
      <c r="C31" s="266"/>
      <c r="D31" s="263"/>
      <c r="E31" s="263"/>
      <c r="F31" s="91">
        <f t="shared" si="0"/>
        <v>0</v>
      </c>
      <c r="G31" s="263"/>
      <c r="H31" s="264"/>
      <c r="I31" s="265"/>
    </row>
    <row r="32" spans="2:9" s="5" customFormat="1" ht="15.75" x14ac:dyDescent="0.3">
      <c r="B32" s="266"/>
      <c r="C32" s="266"/>
      <c r="D32" s="263"/>
      <c r="E32" s="263"/>
      <c r="F32" s="91">
        <f t="shared" si="0"/>
        <v>0</v>
      </c>
      <c r="G32" s="263"/>
      <c r="H32" s="264"/>
      <c r="I32" s="265"/>
    </row>
    <row r="33" spans="2:9" s="5" customFormat="1" ht="15.75" x14ac:dyDescent="0.3">
      <c r="B33" s="266"/>
      <c r="C33" s="266"/>
      <c r="D33" s="263"/>
      <c r="E33" s="263"/>
      <c r="F33" s="91">
        <f t="shared" si="0"/>
        <v>0</v>
      </c>
      <c r="G33" s="263"/>
      <c r="H33" s="264"/>
      <c r="I33" s="265"/>
    </row>
    <row r="34" spans="2:9" s="5" customFormat="1" ht="15.75" x14ac:dyDescent="0.3">
      <c r="B34" s="266"/>
      <c r="C34" s="266"/>
      <c r="D34" s="263"/>
      <c r="E34" s="263"/>
      <c r="F34" s="91">
        <f t="shared" si="0"/>
        <v>0</v>
      </c>
      <c r="G34" s="263"/>
      <c r="H34" s="264"/>
      <c r="I34" s="265"/>
    </row>
    <row r="35" spans="2:9" s="5" customFormat="1" ht="15.75" x14ac:dyDescent="0.3">
      <c r="B35" s="266"/>
      <c r="C35" s="266"/>
      <c r="D35" s="263"/>
      <c r="E35" s="263"/>
      <c r="F35" s="91">
        <f t="shared" si="0"/>
        <v>0</v>
      </c>
      <c r="G35" s="263"/>
      <c r="H35" s="264"/>
      <c r="I35" s="265"/>
    </row>
    <row r="36" spans="2:9" s="5" customFormat="1" ht="15.75" x14ac:dyDescent="0.3">
      <c r="B36" s="266"/>
      <c r="C36" s="266"/>
      <c r="D36" s="263"/>
      <c r="E36" s="263"/>
      <c r="F36" s="91">
        <f t="shared" si="0"/>
        <v>0</v>
      </c>
      <c r="G36" s="263"/>
      <c r="H36" s="264"/>
      <c r="I36" s="265"/>
    </row>
    <row r="37" spans="2:9" s="5" customFormat="1" ht="15.75" x14ac:dyDescent="0.3">
      <c r="B37" s="266"/>
      <c r="C37" s="266"/>
      <c r="D37" s="263"/>
      <c r="E37" s="263"/>
      <c r="F37" s="91">
        <f t="shared" si="0"/>
        <v>0</v>
      </c>
      <c r="G37" s="263"/>
      <c r="H37" s="264"/>
      <c r="I37" s="265"/>
    </row>
    <row r="38" spans="2:9" s="5" customFormat="1" ht="15.75" x14ac:dyDescent="0.3">
      <c r="B38" s="266"/>
      <c r="C38" s="266"/>
      <c r="D38" s="263"/>
      <c r="E38" s="263"/>
      <c r="F38" s="91">
        <f t="shared" si="0"/>
        <v>0</v>
      </c>
      <c r="G38" s="263"/>
      <c r="H38" s="264"/>
      <c r="I38" s="265"/>
    </row>
    <row r="39" spans="2:9" s="5" customFormat="1" ht="15.75" x14ac:dyDescent="0.3">
      <c r="B39" s="266"/>
      <c r="C39" s="266"/>
      <c r="D39" s="263"/>
      <c r="E39" s="263"/>
      <c r="F39" s="91">
        <f t="shared" si="0"/>
        <v>0</v>
      </c>
      <c r="G39" s="263"/>
      <c r="H39" s="264"/>
      <c r="I39" s="265"/>
    </row>
    <row r="40" spans="2:9" s="5" customFormat="1" ht="15.75" x14ac:dyDescent="0.3">
      <c r="B40" s="266"/>
      <c r="C40" s="266"/>
      <c r="D40" s="263"/>
      <c r="E40" s="263"/>
      <c r="F40" s="91">
        <f t="shared" si="0"/>
        <v>0</v>
      </c>
      <c r="G40" s="263"/>
      <c r="H40" s="264"/>
      <c r="I40" s="265"/>
    </row>
    <row r="41" spans="2:9" s="5" customFormat="1" ht="15.75" x14ac:dyDescent="0.3">
      <c r="B41" s="266"/>
      <c r="C41" s="266"/>
      <c r="D41" s="263"/>
      <c r="E41" s="263"/>
      <c r="F41" s="91">
        <f t="shared" si="0"/>
        <v>0</v>
      </c>
      <c r="G41" s="263"/>
      <c r="H41" s="264"/>
      <c r="I41" s="265"/>
    </row>
    <row r="42" spans="2:9" s="5" customFormat="1" ht="15.75" x14ac:dyDescent="0.3">
      <c r="B42" s="266"/>
      <c r="C42" s="266"/>
      <c r="D42" s="263"/>
      <c r="E42" s="263"/>
      <c r="F42" s="91">
        <f t="shared" si="0"/>
        <v>0</v>
      </c>
      <c r="G42" s="263"/>
      <c r="H42" s="264"/>
      <c r="I42" s="265"/>
    </row>
    <row r="43" spans="2:9" s="5" customFormat="1" ht="15.75" x14ac:dyDescent="0.3">
      <c r="B43" s="266"/>
      <c r="C43" s="266"/>
      <c r="D43" s="263"/>
      <c r="E43" s="263"/>
      <c r="F43" s="91">
        <f t="shared" si="0"/>
        <v>0</v>
      </c>
      <c r="G43" s="263"/>
      <c r="H43" s="264"/>
      <c r="I43" s="265"/>
    </row>
    <row r="44" spans="2:9" s="5" customFormat="1" ht="15.75" x14ac:dyDescent="0.3">
      <c r="B44" s="267"/>
      <c r="C44" s="268"/>
      <c r="D44" s="267"/>
      <c r="E44" s="263"/>
      <c r="F44" s="91">
        <f t="shared" si="0"/>
        <v>0</v>
      </c>
      <c r="G44" s="263"/>
      <c r="H44" s="264"/>
      <c r="I44" s="265"/>
    </row>
  </sheetData>
  <mergeCells count="16">
    <mergeCell ref="B3:E3"/>
    <mergeCell ref="B4:E4"/>
    <mergeCell ref="B5:E5"/>
    <mergeCell ref="H16:I16"/>
    <mergeCell ref="B16:B17"/>
    <mergeCell ref="C16:C17"/>
    <mergeCell ref="D16:D17"/>
    <mergeCell ref="E16:E17"/>
    <mergeCell ref="F16:F17"/>
    <mergeCell ref="G16:G17"/>
    <mergeCell ref="B8:C8"/>
    <mergeCell ref="B9:C9"/>
    <mergeCell ref="B15:I15"/>
    <mergeCell ref="B10:C10"/>
    <mergeCell ref="B12:C12"/>
    <mergeCell ref="B13:F13"/>
  </mergeCells>
  <phoneticPr fontId="0" type="noConversion"/>
  <conditionalFormatting sqref="D12:F12">
    <cfRule type="containsText" dxfId="3" priority="2" stopIfTrue="1" operator="containsText" text="insufficiente">
      <formula>NOT(ISERROR(SEARCH("insufficiente",D12)))</formula>
    </cfRule>
    <cfRule type="containsText" dxfId="2" priority="3" stopIfTrue="1" operator="containsText" text="sufficiente ">
      <formula>NOT(ISERROR(SEARCH("sufficiente ",D12)))</formula>
    </cfRule>
    <cfRule type="containsText" dxfId="1" priority="4" stopIfTrue="1" operator="containsText" text="esuberante">
      <formula>NOT(ISERROR(SEARCH("esuberante",D12)))</formula>
    </cfRule>
  </conditionalFormatting>
  <conditionalFormatting sqref="B12:C12">
    <cfRule type="containsText" dxfId="0" priority="1" operator="containsText" text="scheda">
      <formula>NOT(ISERROR(SEARCH("scheda",B12)))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H50"/>
  <sheetViews>
    <sheetView showGridLines="0" workbookViewId="0">
      <selection activeCell="E38" sqref="E38"/>
    </sheetView>
  </sheetViews>
  <sheetFormatPr defaultRowHeight="15" x14ac:dyDescent="0.25"/>
  <cols>
    <col min="1" max="1" width="1.28515625" customWidth="1"/>
    <col min="2" max="2" width="8.5703125" customWidth="1"/>
    <col min="3" max="3" width="53.7109375" bestFit="1" customWidth="1"/>
    <col min="4" max="4" width="8" bestFit="1" customWidth="1"/>
    <col min="5" max="5" width="22.5703125" customWidth="1"/>
  </cols>
  <sheetData>
    <row r="1" spans="2:8" ht="5.25" customHeight="1" x14ac:dyDescent="0.25"/>
    <row r="2" spans="2:8" s="7" customFormat="1" ht="16.5" x14ac:dyDescent="0.3">
      <c r="B2" s="132" t="str">
        <f>'Dati Generali'!D4&amp;"   -  Progetto n. "&amp;'Dati Generali'!D5</f>
        <v>PROVINCIA AUTONOMA DI TRENTO   -  Progetto n. 1</v>
      </c>
      <c r="C2" s="131"/>
      <c r="D2" s="131"/>
      <c r="E2" s="131"/>
    </row>
    <row r="3" spans="2:8" s="7" customFormat="1" ht="16.5" x14ac:dyDescent="0.3">
      <c r="B3" s="211" t="str">
        <f>'Dati Generali'!D2</f>
        <v>IMPIANTO DI TRASPORTO COLLETTIVO TRA LA CITTA' DI TRENTO ED IL MONTE BONDONE</v>
      </c>
      <c r="C3" s="211"/>
      <c r="D3" s="211"/>
      <c r="E3" s="211"/>
      <c r="F3" s="112"/>
      <c r="H3" s="136"/>
    </row>
    <row r="4" spans="2:8" s="7" customFormat="1" ht="16.5" x14ac:dyDescent="0.3">
      <c r="B4" s="212">
        <f>'Dati Generali'!D8</f>
        <v>0</v>
      </c>
      <c r="C4" s="212"/>
      <c r="D4" s="212"/>
      <c r="E4" s="212"/>
      <c r="F4" s="137"/>
      <c r="H4" s="136"/>
    </row>
    <row r="5" spans="2:8" s="7" customFormat="1" ht="16.5" x14ac:dyDescent="0.3">
      <c r="B5" s="212" t="str">
        <f>'Dati Generali'!D9</f>
        <v>Realizzazione di nuove linee ed estensione di linee esistenti ad implementazione della rete di STIF destinati al TRM</v>
      </c>
      <c r="C5" s="212"/>
      <c r="D5" s="212"/>
      <c r="E5" s="212"/>
      <c r="F5" s="137"/>
      <c r="H5" s="136"/>
    </row>
    <row r="6" spans="2:8" s="4" customFormat="1" ht="12.75" customHeight="1" x14ac:dyDescent="0.3">
      <c r="B6" s="8"/>
      <c r="C6" s="7"/>
      <c r="D6" s="6"/>
      <c r="E6" s="10"/>
      <c r="F6" s="86"/>
      <c r="H6" s="13"/>
    </row>
    <row r="7" spans="2:8" ht="19.5" customHeight="1" x14ac:dyDescent="0.25">
      <c r="B7" s="229" t="s">
        <v>90</v>
      </c>
      <c r="C7" s="229"/>
      <c r="D7" s="229"/>
      <c r="E7" s="229"/>
    </row>
    <row r="8" spans="2:8" s="23" customFormat="1" ht="4.5" customHeight="1" x14ac:dyDescent="0.25">
      <c r="C8" s="24"/>
    </row>
    <row r="9" spans="2:8" ht="31.5" customHeight="1" x14ac:dyDescent="0.25">
      <c r="B9" s="22" t="s">
        <v>107</v>
      </c>
      <c r="C9" s="22" t="s">
        <v>103</v>
      </c>
      <c r="D9" s="22" t="s">
        <v>104</v>
      </c>
      <c r="E9" s="22" t="s">
        <v>110</v>
      </c>
    </row>
    <row r="10" spans="2:8" s="23" customFormat="1" ht="4.5" customHeight="1" x14ac:dyDescent="0.25">
      <c r="C10" s="24"/>
    </row>
    <row r="11" spans="2:8" s="23" customFormat="1" ht="13.5" customHeight="1" x14ac:dyDescent="0.25">
      <c r="B11" s="230" t="s">
        <v>105</v>
      </c>
      <c r="C11" s="231"/>
      <c r="D11" s="231"/>
      <c r="E11" s="232"/>
    </row>
    <row r="12" spans="2:8" s="23" customFormat="1" ht="4.5" customHeight="1" x14ac:dyDescent="0.25">
      <c r="C12" s="24"/>
    </row>
    <row r="13" spans="2:8" ht="15.75" customHeight="1" x14ac:dyDescent="0.3">
      <c r="B13" s="228" t="s">
        <v>200</v>
      </c>
      <c r="C13" s="62" t="s">
        <v>89</v>
      </c>
      <c r="D13" s="62" t="s">
        <v>111</v>
      </c>
      <c r="E13" s="25">
        <v>1.54</v>
      </c>
    </row>
    <row r="14" spans="2:8" ht="15.75" x14ac:dyDescent="0.25">
      <c r="B14" s="228"/>
      <c r="C14" s="27" t="s">
        <v>92</v>
      </c>
      <c r="D14" s="26" t="s">
        <v>106</v>
      </c>
      <c r="E14" s="186">
        <v>100</v>
      </c>
    </row>
    <row r="15" spans="2:8" ht="15.75" x14ac:dyDescent="0.25">
      <c r="B15" s="228"/>
      <c r="C15" s="28" t="s">
        <v>93</v>
      </c>
      <c r="D15" s="29" t="s">
        <v>106</v>
      </c>
      <c r="E15" s="187">
        <v>0</v>
      </c>
    </row>
    <row r="16" spans="2:8" ht="15.75" x14ac:dyDescent="0.25">
      <c r="B16" s="228"/>
      <c r="C16" s="30" t="s">
        <v>94</v>
      </c>
      <c r="D16" s="31" t="s">
        <v>106</v>
      </c>
      <c r="E16" s="188">
        <v>0</v>
      </c>
    </row>
    <row r="17" spans="2:5" ht="15.75" x14ac:dyDescent="0.25">
      <c r="B17" s="228"/>
      <c r="C17" s="27" t="s">
        <v>95</v>
      </c>
      <c r="D17" s="26" t="s">
        <v>106</v>
      </c>
      <c r="E17" s="186">
        <v>100</v>
      </c>
    </row>
    <row r="18" spans="2:5" ht="15.75" x14ac:dyDescent="0.25">
      <c r="B18" s="228"/>
      <c r="C18" s="28" t="s">
        <v>96</v>
      </c>
      <c r="D18" s="29" t="s">
        <v>106</v>
      </c>
      <c r="E18" s="187">
        <v>0</v>
      </c>
    </row>
    <row r="19" spans="2:5" ht="15.75" x14ac:dyDescent="0.25">
      <c r="B19" s="228"/>
      <c r="C19" s="32" t="s">
        <v>97</v>
      </c>
      <c r="D19" s="33" t="s">
        <v>106</v>
      </c>
      <c r="E19" s="189">
        <v>0</v>
      </c>
    </row>
    <row r="20" spans="2:5" ht="15.75" x14ac:dyDescent="0.25">
      <c r="B20" s="228"/>
      <c r="C20" s="27" t="s">
        <v>98</v>
      </c>
      <c r="D20" s="34" t="s">
        <v>106</v>
      </c>
      <c r="E20" s="186">
        <v>0</v>
      </c>
    </row>
    <row r="21" spans="2:5" ht="15.75" x14ac:dyDescent="0.25">
      <c r="B21" s="228"/>
      <c r="C21" s="28" t="s">
        <v>99</v>
      </c>
      <c r="D21" s="29" t="s">
        <v>106</v>
      </c>
      <c r="E21" s="187">
        <v>0</v>
      </c>
    </row>
    <row r="22" spans="2:5" ht="15.75" x14ac:dyDescent="0.25">
      <c r="B22" s="228"/>
      <c r="C22" s="28" t="s">
        <v>100</v>
      </c>
      <c r="D22" s="29" t="s">
        <v>106</v>
      </c>
      <c r="E22" s="188">
        <v>100</v>
      </c>
    </row>
    <row r="23" spans="2:5" ht="15.75" x14ac:dyDescent="0.25">
      <c r="B23" s="228"/>
      <c r="C23" s="28" t="s">
        <v>101</v>
      </c>
      <c r="D23" s="29" t="s">
        <v>106</v>
      </c>
      <c r="E23" s="188">
        <v>0</v>
      </c>
    </row>
    <row r="24" spans="2:5" ht="15.75" x14ac:dyDescent="0.25">
      <c r="B24" s="228"/>
      <c r="C24" s="32" t="s">
        <v>102</v>
      </c>
      <c r="D24" s="33" t="s">
        <v>106</v>
      </c>
      <c r="E24" s="189">
        <v>0</v>
      </c>
    </row>
    <row r="25" spans="2:5" s="23" customFormat="1" ht="4.5" customHeight="1" x14ac:dyDescent="0.25">
      <c r="B25" s="35"/>
      <c r="C25" s="36"/>
      <c r="D25" s="35"/>
      <c r="E25" s="190"/>
    </row>
    <row r="26" spans="2:5" ht="16.5" x14ac:dyDescent="0.3">
      <c r="B26" s="228" t="s">
        <v>201</v>
      </c>
      <c r="C26" s="63" t="s">
        <v>89</v>
      </c>
      <c r="D26" s="64" t="s">
        <v>111</v>
      </c>
      <c r="E26" s="191"/>
    </row>
    <row r="27" spans="2:5" ht="15.75" x14ac:dyDescent="0.25">
      <c r="B27" s="228"/>
      <c r="C27" s="27" t="s">
        <v>92</v>
      </c>
      <c r="D27" s="26" t="s">
        <v>106</v>
      </c>
      <c r="E27" s="25">
        <v>1.54</v>
      </c>
    </row>
    <row r="28" spans="2:5" ht="15.75" x14ac:dyDescent="0.25">
      <c r="B28" s="228"/>
      <c r="C28" s="28" t="s">
        <v>93</v>
      </c>
      <c r="D28" s="29" t="s">
        <v>106</v>
      </c>
      <c r="E28" s="186">
        <v>100</v>
      </c>
    </row>
    <row r="29" spans="2:5" ht="15.75" x14ac:dyDescent="0.25">
      <c r="B29" s="228"/>
      <c r="C29" s="30" t="s">
        <v>94</v>
      </c>
      <c r="D29" s="31" t="s">
        <v>106</v>
      </c>
      <c r="E29" s="187">
        <v>0</v>
      </c>
    </row>
    <row r="30" spans="2:5" ht="15.75" x14ac:dyDescent="0.25">
      <c r="B30" s="228"/>
      <c r="C30" s="27" t="s">
        <v>95</v>
      </c>
      <c r="D30" s="26" t="s">
        <v>106</v>
      </c>
      <c r="E30" s="188">
        <v>0</v>
      </c>
    </row>
    <row r="31" spans="2:5" ht="15.75" x14ac:dyDescent="0.25">
      <c r="B31" s="228"/>
      <c r="C31" s="28" t="s">
        <v>96</v>
      </c>
      <c r="D31" s="29" t="s">
        <v>106</v>
      </c>
      <c r="E31" s="186">
        <v>100</v>
      </c>
    </row>
    <row r="32" spans="2:5" ht="15.75" x14ac:dyDescent="0.25">
      <c r="B32" s="228"/>
      <c r="C32" s="32" t="s">
        <v>97</v>
      </c>
      <c r="D32" s="33" t="s">
        <v>106</v>
      </c>
      <c r="E32" s="187">
        <v>0</v>
      </c>
    </row>
    <row r="33" spans="2:5" ht="15.75" x14ac:dyDescent="0.25">
      <c r="B33" s="228"/>
      <c r="C33" s="27" t="s">
        <v>98</v>
      </c>
      <c r="D33" s="34" t="s">
        <v>106</v>
      </c>
      <c r="E33" s="189">
        <v>0</v>
      </c>
    </row>
    <row r="34" spans="2:5" ht="15.75" x14ac:dyDescent="0.25">
      <c r="B34" s="228"/>
      <c r="C34" s="28" t="s">
        <v>99</v>
      </c>
      <c r="D34" s="29" t="s">
        <v>106</v>
      </c>
      <c r="E34" s="186">
        <v>0</v>
      </c>
    </row>
    <row r="35" spans="2:5" ht="15.75" x14ac:dyDescent="0.25">
      <c r="B35" s="228"/>
      <c r="C35" s="28" t="s">
        <v>100</v>
      </c>
      <c r="D35" s="29" t="s">
        <v>106</v>
      </c>
      <c r="E35" s="187">
        <v>0</v>
      </c>
    </row>
    <row r="36" spans="2:5" ht="15.75" x14ac:dyDescent="0.25">
      <c r="B36" s="228"/>
      <c r="C36" s="28" t="s">
        <v>101</v>
      </c>
      <c r="D36" s="29" t="s">
        <v>106</v>
      </c>
      <c r="E36" s="188">
        <v>100</v>
      </c>
    </row>
    <row r="37" spans="2:5" ht="15.75" x14ac:dyDescent="0.25">
      <c r="B37" s="228"/>
      <c r="C37" s="32" t="s">
        <v>102</v>
      </c>
      <c r="D37" s="33" t="s">
        <v>106</v>
      </c>
      <c r="E37" s="188">
        <v>0</v>
      </c>
    </row>
    <row r="38" spans="2:5" s="23" customFormat="1" ht="4.5" customHeight="1" x14ac:dyDescent="0.2">
      <c r="B38" s="35"/>
      <c r="C38" s="36"/>
      <c r="D38" s="35"/>
      <c r="E38" s="189"/>
    </row>
    <row r="39" spans="2:5" ht="16.5" x14ac:dyDescent="0.3">
      <c r="B39" s="228" t="s">
        <v>276</v>
      </c>
      <c r="C39" s="63" t="s">
        <v>89</v>
      </c>
      <c r="D39" s="64" t="s">
        <v>111</v>
      </c>
      <c r="E39" s="191"/>
    </row>
    <row r="40" spans="2:5" ht="15.75" x14ac:dyDescent="0.25">
      <c r="B40" s="228"/>
      <c r="C40" s="27" t="s">
        <v>92</v>
      </c>
      <c r="D40" s="26" t="s">
        <v>106</v>
      </c>
      <c r="E40" s="192"/>
    </row>
    <row r="41" spans="2:5" ht="15.75" x14ac:dyDescent="0.25">
      <c r="B41" s="228"/>
      <c r="C41" s="28" t="s">
        <v>93</v>
      </c>
      <c r="D41" s="29" t="s">
        <v>106</v>
      </c>
      <c r="E41" s="193"/>
    </row>
    <row r="42" spans="2:5" ht="15.75" x14ac:dyDescent="0.25">
      <c r="B42" s="228"/>
      <c r="C42" s="30" t="s">
        <v>94</v>
      </c>
      <c r="D42" s="31" t="s">
        <v>106</v>
      </c>
      <c r="E42" s="194"/>
    </row>
    <row r="43" spans="2:5" ht="15.75" x14ac:dyDescent="0.25">
      <c r="B43" s="228"/>
      <c r="C43" s="27" t="s">
        <v>95</v>
      </c>
      <c r="D43" s="26" t="s">
        <v>106</v>
      </c>
      <c r="E43" s="192"/>
    </row>
    <row r="44" spans="2:5" ht="15.75" x14ac:dyDescent="0.25">
      <c r="B44" s="228"/>
      <c r="C44" s="28" t="s">
        <v>96</v>
      </c>
      <c r="D44" s="29" t="s">
        <v>106</v>
      </c>
      <c r="E44" s="193"/>
    </row>
    <row r="45" spans="2:5" ht="15.75" x14ac:dyDescent="0.25">
      <c r="B45" s="228"/>
      <c r="C45" s="32" t="s">
        <v>97</v>
      </c>
      <c r="D45" s="33" t="s">
        <v>106</v>
      </c>
      <c r="E45" s="195"/>
    </row>
    <row r="46" spans="2:5" ht="15.75" x14ac:dyDescent="0.25">
      <c r="B46" s="228"/>
      <c r="C46" s="27" t="s">
        <v>98</v>
      </c>
      <c r="D46" s="34" t="s">
        <v>106</v>
      </c>
      <c r="E46" s="192"/>
    </row>
    <row r="47" spans="2:5" ht="15.75" x14ac:dyDescent="0.25">
      <c r="B47" s="228"/>
      <c r="C47" s="28" t="s">
        <v>99</v>
      </c>
      <c r="D47" s="29" t="s">
        <v>106</v>
      </c>
      <c r="E47" s="193"/>
    </row>
    <row r="48" spans="2:5" ht="15.75" x14ac:dyDescent="0.25">
      <c r="B48" s="228"/>
      <c r="C48" s="28" t="s">
        <v>100</v>
      </c>
      <c r="D48" s="29" t="s">
        <v>106</v>
      </c>
      <c r="E48" s="194"/>
    </row>
    <row r="49" spans="2:5" ht="15.75" x14ac:dyDescent="0.25">
      <c r="B49" s="228"/>
      <c r="C49" s="28" t="s">
        <v>101</v>
      </c>
      <c r="D49" s="29" t="s">
        <v>106</v>
      </c>
      <c r="E49" s="194"/>
    </row>
    <row r="50" spans="2:5" ht="15.75" x14ac:dyDescent="0.25">
      <c r="B50" s="228"/>
      <c r="C50" s="32" t="s">
        <v>102</v>
      </c>
      <c r="D50" s="33" t="s">
        <v>106</v>
      </c>
      <c r="E50" s="195"/>
    </row>
  </sheetData>
  <mergeCells count="8">
    <mergeCell ref="B39:B50"/>
    <mergeCell ref="B5:E5"/>
    <mergeCell ref="B4:E4"/>
    <mergeCell ref="B3:E3"/>
    <mergeCell ref="B26:B37"/>
    <mergeCell ref="B7:E7"/>
    <mergeCell ref="B11:E11"/>
    <mergeCell ref="B13:B24"/>
  </mergeCells>
  <phoneticPr fontId="0" type="noConversion"/>
  <dataValidations disablePrompts="1" count="1">
    <dataValidation type="list" allowBlank="1" showInputMessage="1" showErrorMessage="1" sqref="E6">
      <formula1>#REF!</formula1>
    </dataValidation>
  </dataValidations>
  <pageMargins left="0.7" right="0.7" top="0.75" bottom="0.75" header="0.3" footer="0.3"/>
  <pageSetup paperSize="8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V54"/>
  <sheetViews>
    <sheetView showGridLines="0" topLeftCell="C1" zoomScaleNormal="100" workbookViewId="0">
      <selection activeCell="E60" sqref="E60"/>
    </sheetView>
  </sheetViews>
  <sheetFormatPr defaultColWidth="9.140625" defaultRowHeight="13.5" customHeight="1" x14ac:dyDescent="0.25"/>
  <cols>
    <col min="1" max="1" width="0.85546875" style="23" customWidth="1"/>
    <col min="2" max="2" width="10.140625" style="23" customWidth="1"/>
    <col min="3" max="3" width="8.5703125" style="23" customWidth="1"/>
    <col min="4" max="4" width="67.42578125" style="23" bestFit="1" customWidth="1"/>
    <col min="5" max="5" width="9.85546875" style="23" bestFit="1" customWidth="1"/>
    <col min="6" max="6" width="8.5703125" style="23" customWidth="1"/>
    <col min="7" max="7" width="15.7109375" style="23" bestFit="1" customWidth="1"/>
    <col min="8" max="20" width="17.140625" style="23" customWidth="1"/>
    <col min="21" max="21" width="0.85546875" style="23" customWidth="1"/>
    <col min="22" max="16384" width="9.140625" style="23"/>
  </cols>
  <sheetData>
    <row r="1" spans="2:22" s="1" customFormat="1" ht="4.5" customHeight="1" x14ac:dyDescent="0.3">
      <c r="B1" s="12"/>
      <c r="C1" s="12"/>
      <c r="D1" s="11"/>
      <c r="E1" s="11"/>
      <c r="F1" s="11"/>
    </row>
    <row r="2" spans="2:22" s="7" customFormat="1" ht="16.5" x14ac:dyDescent="0.3">
      <c r="B2" s="132" t="str">
        <f>'Dati Generali'!D4&amp;"   -  Progetto n. "&amp;'Dati Generali'!D5</f>
        <v>PROVINCIA AUTONOMA DI TRENTO   -  Progetto n. 1</v>
      </c>
      <c r="C2" s="131"/>
      <c r="D2" s="131"/>
      <c r="E2" s="131"/>
    </row>
    <row r="3" spans="2:22" s="7" customFormat="1" ht="16.5" x14ac:dyDescent="0.3">
      <c r="B3" s="211" t="str">
        <f>'Dati Generali'!D2</f>
        <v>IMPIANTO DI TRASPORTO COLLETTIVO TRA LA CITTA' DI TRENTO ED IL MONTE BONDONE</v>
      </c>
      <c r="C3" s="211"/>
      <c r="D3" s="211"/>
      <c r="E3" s="211"/>
      <c r="F3" s="112"/>
      <c r="H3" s="136"/>
    </row>
    <row r="4" spans="2:22" s="7" customFormat="1" ht="16.5" x14ac:dyDescent="0.3">
      <c r="B4" s="212">
        <f>'Dati Generali'!D8</f>
        <v>0</v>
      </c>
      <c r="C4" s="212"/>
      <c r="D4" s="212"/>
      <c r="E4" s="212"/>
      <c r="F4" s="137"/>
      <c r="H4" s="136"/>
    </row>
    <row r="5" spans="2:22" s="7" customFormat="1" ht="16.5" x14ac:dyDescent="0.3">
      <c r="B5" s="212" t="str">
        <f>'Dati Generali'!D9</f>
        <v>Realizzazione di nuove linee ed estensione di linee esistenti ad implementazione della rete di STIF destinati al TRM</v>
      </c>
      <c r="C5" s="212"/>
      <c r="D5" s="212"/>
      <c r="E5" s="212"/>
      <c r="F5" s="137"/>
      <c r="H5" s="136"/>
    </row>
    <row r="6" spans="2:22" s="4" customFormat="1" ht="12.75" customHeight="1" x14ac:dyDescent="0.3">
      <c r="B6" s="8"/>
      <c r="C6" s="7"/>
      <c r="D6" s="6"/>
      <c r="E6" s="10"/>
      <c r="F6" s="86"/>
      <c r="H6" s="13"/>
    </row>
    <row r="7" spans="2:22" ht="33.75" customHeight="1" x14ac:dyDescent="0.25">
      <c r="B7" s="236" t="s">
        <v>253</v>
      </c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  <c r="T7" s="229"/>
    </row>
    <row r="8" spans="2:22" ht="4.5" customHeight="1" x14ac:dyDescent="0.25"/>
    <row r="9" spans="2:22" ht="18" x14ac:dyDescent="0.25">
      <c r="B9" s="66" t="s">
        <v>116</v>
      </c>
      <c r="C9" s="66" t="s">
        <v>117</v>
      </c>
      <c r="D9" s="55" t="s">
        <v>254</v>
      </c>
      <c r="E9" s="55" t="s">
        <v>104</v>
      </c>
      <c r="F9" s="55" t="s">
        <v>106</v>
      </c>
      <c r="G9" s="55" t="s">
        <v>83</v>
      </c>
      <c r="H9" s="196" t="s">
        <v>298</v>
      </c>
      <c r="I9" s="196" t="s">
        <v>118</v>
      </c>
      <c r="J9" s="196" t="s">
        <v>299</v>
      </c>
      <c r="K9" s="196" t="s">
        <v>300</v>
      </c>
      <c r="L9" s="196" t="s">
        <v>301</v>
      </c>
      <c r="M9" s="196" t="s">
        <v>302</v>
      </c>
      <c r="N9" s="196" t="s">
        <v>303</v>
      </c>
      <c r="O9" s="196" t="s">
        <v>304</v>
      </c>
      <c r="P9" s="196" t="s">
        <v>305</v>
      </c>
      <c r="Q9" s="196" t="s">
        <v>306</v>
      </c>
      <c r="R9" s="196" t="s">
        <v>307</v>
      </c>
      <c r="S9" s="196" t="s">
        <v>308</v>
      </c>
      <c r="T9" s="196" t="s">
        <v>309</v>
      </c>
    </row>
    <row r="10" spans="2:22" ht="4.5" customHeight="1" x14ac:dyDescent="0.25"/>
    <row r="11" spans="2:22" ht="13.5" customHeight="1" x14ac:dyDescent="0.25">
      <c r="B11" s="237" t="s">
        <v>119</v>
      </c>
      <c r="C11" s="67" t="s">
        <v>120</v>
      </c>
      <c r="D11" s="69" t="s">
        <v>121</v>
      </c>
      <c r="E11" s="68" t="s">
        <v>277</v>
      </c>
      <c r="F11" s="73">
        <f>+G11/G$40</f>
        <v>0</v>
      </c>
      <c r="G11" s="74">
        <f t="shared" ref="G11:G38" si="0">+SUM(H11:T11)</f>
        <v>0</v>
      </c>
      <c r="H11" s="75"/>
      <c r="I11" s="75"/>
      <c r="J11" s="76"/>
      <c r="K11" s="77"/>
      <c r="L11" s="77"/>
      <c r="M11" s="77"/>
      <c r="N11" s="77"/>
      <c r="O11" s="77"/>
      <c r="P11" s="77"/>
      <c r="Q11" s="77"/>
      <c r="R11" s="77"/>
      <c r="S11" s="75"/>
      <c r="T11" s="75"/>
      <c r="U11" s="78"/>
      <c r="V11" s="78"/>
    </row>
    <row r="12" spans="2:22" ht="13.5" customHeight="1" x14ac:dyDescent="0.25">
      <c r="B12" s="237"/>
      <c r="C12" s="67" t="s">
        <v>122</v>
      </c>
      <c r="D12" s="69" t="s">
        <v>123</v>
      </c>
      <c r="E12" s="68" t="s">
        <v>277</v>
      </c>
      <c r="F12" s="73">
        <f t="shared" ref="F12:F37" si="1">+G12/G$40</f>
        <v>0</v>
      </c>
      <c r="G12" s="74">
        <f t="shared" si="0"/>
        <v>0</v>
      </c>
      <c r="H12" s="75"/>
      <c r="I12" s="75"/>
      <c r="J12" s="76"/>
      <c r="K12" s="77"/>
      <c r="L12" s="77"/>
      <c r="M12" s="77"/>
      <c r="N12" s="77"/>
      <c r="O12" s="77"/>
      <c r="P12" s="77"/>
      <c r="Q12" s="77"/>
      <c r="R12" s="77"/>
      <c r="S12" s="75"/>
      <c r="T12" s="75"/>
      <c r="U12" s="78"/>
      <c r="V12" s="78"/>
    </row>
    <row r="13" spans="2:22" ht="13.5" customHeight="1" x14ac:dyDescent="0.25">
      <c r="B13" s="237"/>
      <c r="C13" s="67" t="s">
        <v>124</v>
      </c>
      <c r="D13" s="69" t="s">
        <v>125</v>
      </c>
      <c r="E13" s="68" t="s">
        <v>277</v>
      </c>
      <c r="F13" s="73">
        <f t="shared" si="1"/>
        <v>0</v>
      </c>
      <c r="G13" s="74">
        <f t="shared" si="0"/>
        <v>0</v>
      </c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8"/>
      <c r="V13" s="78"/>
    </row>
    <row r="14" spans="2:22" ht="13.5" customHeight="1" x14ac:dyDescent="0.25">
      <c r="B14" s="237"/>
      <c r="C14" s="67" t="s">
        <v>126</v>
      </c>
      <c r="D14" s="69" t="s">
        <v>127</v>
      </c>
      <c r="E14" s="68" t="s">
        <v>277</v>
      </c>
      <c r="F14" s="73">
        <f t="shared" si="1"/>
        <v>0</v>
      </c>
      <c r="G14" s="74">
        <f t="shared" si="0"/>
        <v>0</v>
      </c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8"/>
      <c r="V14" s="78"/>
    </row>
    <row r="15" spans="2:22" ht="13.5" customHeight="1" x14ac:dyDescent="0.25">
      <c r="B15" s="237"/>
      <c r="C15" s="67" t="s">
        <v>128</v>
      </c>
      <c r="D15" s="69" t="s">
        <v>129</v>
      </c>
      <c r="E15" s="68" t="s">
        <v>277</v>
      </c>
      <c r="F15" s="73">
        <f t="shared" si="1"/>
        <v>9.7950867844689107E-2</v>
      </c>
      <c r="G15" s="74">
        <f t="shared" si="0"/>
        <v>2500000</v>
      </c>
      <c r="H15" s="77"/>
      <c r="I15" s="77"/>
      <c r="J15" s="77"/>
      <c r="K15" s="77"/>
      <c r="L15" s="77"/>
      <c r="M15" s="77"/>
      <c r="N15" s="77"/>
      <c r="O15" s="77"/>
      <c r="P15" s="77"/>
      <c r="Q15" s="77">
        <v>125000</v>
      </c>
      <c r="R15" s="77">
        <v>500000</v>
      </c>
      <c r="S15" s="77">
        <v>1875000</v>
      </c>
      <c r="T15" s="77"/>
      <c r="U15" s="78"/>
      <c r="V15" s="78"/>
    </row>
    <row r="16" spans="2:22" ht="13.5" customHeight="1" x14ac:dyDescent="0.25">
      <c r="B16" s="237"/>
      <c r="C16" s="67" t="s">
        <v>130</v>
      </c>
      <c r="D16" s="69" t="s">
        <v>131</v>
      </c>
      <c r="E16" s="68" t="s">
        <v>277</v>
      </c>
      <c r="F16" s="73">
        <f t="shared" si="1"/>
        <v>1.5672138855150258E-2</v>
      </c>
      <c r="G16" s="74">
        <f t="shared" si="0"/>
        <v>400000</v>
      </c>
      <c r="H16" s="77"/>
      <c r="I16" s="77"/>
      <c r="J16" s="77"/>
      <c r="K16" s="77"/>
      <c r="L16" s="77"/>
      <c r="M16" s="77"/>
      <c r="N16" s="77"/>
      <c r="O16" s="77"/>
      <c r="P16" s="77"/>
      <c r="Q16" s="77">
        <v>20000</v>
      </c>
      <c r="R16" s="77">
        <v>80000</v>
      </c>
      <c r="S16" s="77">
        <v>300000</v>
      </c>
      <c r="T16" s="77"/>
      <c r="U16" s="78"/>
      <c r="V16" s="78"/>
    </row>
    <row r="17" spans="2:22" ht="13.5" customHeight="1" x14ac:dyDescent="0.25">
      <c r="B17" s="237"/>
      <c r="C17" s="67" t="s">
        <v>132</v>
      </c>
      <c r="D17" s="69" t="s">
        <v>133</v>
      </c>
      <c r="E17" s="68" t="s">
        <v>277</v>
      </c>
      <c r="F17" s="73">
        <f t="shared" si="1"/>
        <v>0</v>
      </c>
      <c r="G17" s="74">
        <f t="shared" si="0"/>
        <v>0</v>
      </c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8"/>
      <c r="V17" s="78"/>
    </row>
    <row r="18" spans="2:22" ht="13.5" customHeight="1" x14ac:dyDescent="0.25">
      <c r="B18" s="237"/>
      <c r="C18" s="67" t="s">
        <v>134</v>
      </c>
      <c r="D18" s="69" t="s">
        <v>135</v>
      </c>
      <c r="E18" s="68" t="s">
        <v>277</v>
      </c>
      <c r="F18" s="73">
        <f t="shared" si="1"/>
        <v>0</v>
      </c>
      <c r="G18" s="74">
        <f t="shared" si="0"/>
        <v>0</v>
      </c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8"/>
      <c r="V18" s="78"/>
    </row>
    <row r="19" spans="2:22" ht="13.5" customHeight="1" x14ac:dyDescent="0.25">
      <c r="B19" s="237"/>
      <c r="C19" s="67" t="s">
        <v>136</v>
      </c>
      <c r="D19" s="69" t="s">
        <v>137</v>
      </c>
      <c r="E19" s="68" t="s">
        <v>277</v>
      </c>
      <c r="F19" s="73">
        <f t="shared" si="1"/>
        <v>0</v>
      </c>
      <c r="G19" s="74">
        <f t="shared" si="0"/>
        <v>0</v>
      </c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8"/>
      <c r="V19" s="78"/>
    </row>
    <row r="20" spans="2:22" ht="13.5" customHeight="1" x14ac:dyDescent="0.25">
      <c r="B20" s="237"/>
      <c r="C20" s="67" t="s">
        <v>138</v>
      </c>
      <c r="D20" s="69" t="s">
        <v>139</v>
      </c>
      <c r="E20" s="68" t="s">
        <v>277</v>
      </c>
      <c r="F20" s="73">
        <f t="shared" si="1"/>
        <v>0</v>
      </c>
      <c r="G20" s="74">
        <f t="shared" si="0"/>
        <v>0</v>
      </c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8"/>
      <c r="V20" s="78"/>
    </row>
    <row r="21" spans="2:22" ht="13.5" customHeight="1" x14ac:dyDescent="0.25">
      <c r="B21" s="237"/>
      <c r="C21" s="67" t="s">
        <v>140</v>
      </c>
      <c r="D21" s="69" t="s">
        <v>141</v>
      </c>
      <c r="E21" s="68" t="s">
        <v>277</v>
      </c>
      <c r="F21" s="73">
        <f t="shared" si="1"/>
        <v>9.7950867844689107E-2</v>
      </c>
      <c r="G21" s="74">
        <f t="shared" si="0"/>
        <v>2500000</v>
      </c>
      <c r="H21" s="75"/>
      <c r="I21" s="75"/>
      <c r="J21" s="75"/>
      <c r="K21" s="75"/>
      <c r="L21" s="75"/>
      <c r="M21" s="75"/>
      <c r="N21" s="75"/>
      <c r="O21" s="75"/>
      <c r="P21" s="75"/>
      <c r="Q21" s="75">
        <v>125000</v>
      </c>
      <c r="R21" s="75">
        <v>500000</v>
      </c>
      <c r="S21" s="75">
        <v>1875000</v>
      </c>
      <c r="T21" s="75"/>
      <c r="U21" s="78"/>
      <c r="V21" s="78"/>
    </row>
    <row r="22" spans="2:22" ht="13.5" customHeight="1" x14ac:dyDescent="0.25">
      <c r="B22" s="237"/>
      <c r="C22" s="67" t="s">
        <v>142</v>
      </c>
      <c r="D22" s="69" t="s">
        <v>143</v>
      </c>
      <c r="E22" s="68" t="s">
        <v>277</v>
      </c>
      <c r="F22" s="73">
        <f t="shared" si="1"/>
        <v>0</v>
      </c>
      <c r="G22" s="74">
        <f t="shared" si="0"/>
        <v>0</v>
      </c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8"/>
      <c r="V22" s="78"/>
    </row>
    <row r="23" spans="2:22" ht="13.5" customHeight="1" x14ac:dyDescent="0.25">
      <c r="B23" s="237"/>
      <c r="C23" s="67" t="s">
        <v>144</v>
      </c>
      <c r="D23" s="69" t="s">
        <v>145</v>
      </c>
      <c r="E23" s="68" t="s">
        <v>277</v>
      </c>
      <c r="F23" s="73">
        <f t="shared" si="1"/>
        <v>6.6606590134388591E-2</v>
      </c>
      <c r="G23" s="74">
        <f t="shared" si="0"/>
        <v>1700000</v>
      </c>
      <c r="H23" s="77"/>
      <c r="I23" s="77"/>
      <c r="J23" s="77"/>
      <c r="K23" s="77"/>
      <c r="L23" s="77"/>
      <c r="M23" s="77"/>
      <c r="N23" s="77"/>
      <c r="O23" s="77"/>
      <c r="P23" s="77"/>
      <c r="Q23" s="77">
        <v>85000</v>
      </c>
      <c r="R23" s="77">
        <v>340000</v>
      </c>
      <c r="S23" s="77">
        <v>1275000</v>
      </c>
      <c r="T23" s="77"/>
      <c r="U23" s="78"/>
      <c r="V23" s="78"/>
    </row>
    <row r="24" spans="2:22" ht="13.5" customHeight="1" x14ac:dyDescent="0.25">
      <c r="B24" s="237"/>
      <c r="C24" s="67" t="s">
        <v>146</v>
      </c>
      <c r="D24" s="69" t="s">
        <v>147</v>
      </c>
      <c r="E24" s="68" t="s">
        <v>277</v>
      </c>
      <c r="F24" s="73">
        <f t="shared" si="1"/>
        <v>5.0934451279238332E-2</v>
      </c>
      <c r="G24" s="74">
        <f t="shared" si="0"/>
        <v>1300000</v>
      </c>
      <c r="H24" s="77"/>
      <c r="I24" s="77"/>
      <c r="J24" s="77"/>
      <c r="K24" s="77"/>
      <c r="L24" s="77"/>
      <c r="M24" s="77"/>
      <c r="N24" s="77"/>
      <c r="O24" s="77"/>
      <c r="P24" s="77"/>
      <c r="Q24" s="77">
        <v>65000</v>
      </c>
      <c r="R24" s="77">
        <v>260000</v>
      </c>
      <c r="S24" s="77">
        <v>975000</v>
      </c>
      <c r="T24" s="77"/>
      <c r="U24" s="78"/>
      <c r="V24" s="78"/>
    </row>
    <row r="25" spans="2:22" ht="13.5" customHeight="1" x14ac:dyDescent="0.25">
      <c r="B25" s="237"/>
      <c r="C25" s="67" t="s">
        <v>148</v>
      </c>
      <c r="D25" s="69" t="s">
        <v>149</v>
      </c>
      <c r="E25" s="68" t="s">
        <v>277</v>
      </c>
      <c r="F25" s="73">
        <f t="shared" si="1"/>
        <v>0.11754104141362692</v>
      </c>
      <c r="G25" s="74">
        <f t="shared" si="0"/>
        <v>3000000</v>
      </c>
      <c r="H25" s="77"/>
      <c r="I25" s="77"/>
      <c r="J25" s="77"/>
      <c r="K25" s="77"/>
      <c r="L25" s="77"/>
      <c r="M25" s="77"/>
      <c r="N25" s="77"/>
      <c r="O25" s="77"/>
      <c r="P25" s="77"/>
      <c r="Q25" s="77">
        <v>150000</v>
      </c>
      <c r="R25" s="77">
        <v>600000</v>
      </c>
      <c r="S25" s="77">
        <v>2250000</v>
      </c>
      <c r="T25" s="77"/>
      <c r="U25" s="78"/>
      <c r="V25" s="78"/>
    </row>
    <row r="26" spans="2:22" ht="13.5" customHeight="1" x14ac:dyDescent="0.25">
      <c r="B26" s="237"/>
      <c r="C26" s="67" t="s">
        <v>150</v>
      </c>
      <c r="D26" s="69" t="s">
        <v>151</v>
      </c>
      <c r="E26" s="68" t="s">
        <v>277</v>
      </c>
      <c r="F26" s="73">
        <f t="shared" si="1"/>
        <v>0</v>
      </c>
      <c r="G26" s="74">
        <f t="shared" si="0"/>
        <v>0</v>
      </c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8"/>
      <c r="V26" s="78"/>
    </row>
    <row r="27" spans="2:22" ht="13.5" customHeight="1" x14ac:dyDescent="0.25">
      <c r="B27" s="237"/>
      <c r="C27" s="67" t="s">
        <v>152</v>
      </c>
      <c r="D27" s="69" t="s">
        <v>153</v>
      </c>
      <c r="E27" s="68" t="s">
        <v>277</v>
      </c>
      <c r="F27" s="73">
        <f t="shared" si="1"/>
        <v>4.0355757552011911E-3</v>
      </c>
      <c r="G27" s="74">
        <f t="shared" si="0"/>
        <v>103000</v>
      </c>
      <c r="H27" s="77"/>
      <c r="I27" s="77"/>
      <c r="J27" s="77"/>
      <c r="K27" s="77"/>
      <c r="L27" s="77"/>
      <c r="M27" s="77"/>
      <c r="N27" s="77"/>
      <c r="O27" s="77"/>
      <c r="P27" s="77"/>
      <c r="Q27" s="77">
        <v>5150</v>
      </c>
      <c r="R27" s="77">
        <v>20600</v>
      </c>
      <c r="S27" s="77">
        <v>77250</v>
      </c>
      <c r="T27" s="77"/>
      <c r="U27" s="78"/>
      <c r="V27" s="78"/>
    </row>
    <row r="28" spans="2:22" ht="13.5" customHeight="1" x14ac:dyDescent="0.25">
      <c r="B28" s="237"/>
      <c r="C28" s="67" t="s">
        <v>154</v>
      </c>
      <c r="D28" s="69" t="s">
        <v>155</v>
      </c>
      <c r="E28" s="68" t="s">
        <v>277</v>
      </c>
      <c r="F28" s="73">
        <f t="shared" si="1"/>
        <v>1.3713121498256474E-2</v>
      </c>
      <c r="G28" s="74">
        <f t="shared" si="0"/>
        <v>350000</v>
      </c>
      <c r="H28" s="77"/>
      <c r="I28" s="77"/>
      <c r="J28" s="77"/>
      <c r="K28" s="77"/>
      <c r="L28" s="77"/>
      <c r="M28" s="77"/>
      <c r="N28" s="77"/>
      <c r="O28" s="77"/>
      <c r="P28" s="77"/>
      <c r="Q28" s="77">
        <v>17500</v>
      </c>
      <c r="R28" s="77">
        <v>70000</v>
      </c>
      <c r="S28" s="77">
        <v>262500</v>
      </c>
      <c r="T28" s="77"/>
      <c r="U28" s="78"/>
      <c r="V28" s="78"/>
    </row>
    <row r="29" spans="2:22" ht="13.5" customHeight="1" x14ac:dyDescent="0.25">
      <c r="B29" s="237"/>
      <c r="C29" s="67" t="s">
        <v>156</v>
      </c>
      <c r="D29" s="69" t="s">
        <v>157</v>
      </c>
      <c r="E29" s="68" t="s">
        <v>277</v>
      </c>
      <c r="F29" s="73">
        <f t="shared" si="1"/>
        <v>1.1754104141362692E-2</v>
      </c>
      <c r="G29" s="74">
        <f t="shared" si="0"/>
        <v>300000</v>
      </c>
      <c r="H29" s="77"/>
      <c r="I29" s="77"/>
      <c r="J29" s="77"/>
      <c r="K29" s="77"/>
      <c r="L29" s="77"/>
      <c r="M29" s="77"/>
      <c r="N29" s="77"/>
      <c r="O29" s="77"/>
      <c r="P29" s="77"/>
      <c r="Q29" s="77">
        <v>15000</v>
      </c>
      <c r="R29" s="77">
        <v>60000</v>
      </c>
      <c r="S29" s="77">
        <v>225000</v>
      </c>
      <c r="T29" s="77"/>
      <c r="U29" s="78"/>
      <c r="V29" s="78"/>
    </row>
    <row r="30" spans="2:22" ht="13.5" customHeight="1" x14ac:dyDescent="0.25">
      <c r="B30" s="237"/>
      <c r="C30" s="67" t="s">
        <v>158</v>
      </c>
      <c r="D30" s="69" t="s">
        <v>159</v>
      </c>
      <c r="E30" s="68" t="s">
        <v>277</v>
      </c>
      <c r="F30" s="73">
        <f t="shared" si="1"/>
        <v>6.6606590134388587E-3</v>
      </c>
      <c r="G30" s="74">
        <f t="shared" si="0"/>
        <v>170000</v>
      </c>
      <c r="H30" s="77"/>
      <c r="I30" s="77"/>
      <c r="J30" s="77"/>
      <c r="K30" s="77"/>
      <c r="L30" s="77"/>
      <c r="M30" s="77"/>
      <c r="N30" s="77"/>
      <c r="O30" s="77"/>
      <c r="P30" s="77"/>
      <c r="Q30" s="77">
        <v>8500</v>
      </c>
      <c r="R30" s="77">
        <v>34000</v>
      </c>
      <c r="S30" s="77">
        <v>127500</v>
      </c>
      <c r="T30" s="77"/>
      <c r="U30" s="78"/>
      <c r="V30" s="78"/>
    </row>
    <row r="31" spans="2:22" ht="13.5" customHeight="1" x14ac:dyDescent="0.25">
      <c r="B31" s="237"/>
      <c r="C31" s="67" t="s">
        <v>160</v>
      </c>
      <c r="D31" s="69" t="s">
        <v>161</v>
      </c>
      <c r="E31" s="68" t="s">
        <v>277</v>
      </c>
      <c r="F31" s="73">
        <f t="shared" si="1"/>
        <v>9.7950867844689097E-3</v>
      </c>
      <c r="G31" s="74">
        <f t="shared" si="0"/>
        <v>250000</v>
      </c>
      <c r="H31" s="77"/>
      <c r="I31" s="77"/>
      <c r="J31" s="77"/>
      <c r="K31" s="77"/>
      <c r="L31" s="77"/>
      <c r="M31" s="77"/>
      <c r="N31" s="77"/>
      <c r="O31" s="77"/>
      <c r="P31" s="77"/>
      <c r="Q31" s="77">
        <v>12500</v>
      </c>
      <c r="R31" s="77">
        <v>50000</v>
      </c>
      <c r="S31" s="77">
        <v>187500</v>
      </c>
      <c r="T31" s="77"/>
      <c r="U31" s="78"/>
      <c r="V31" s="78"/>
    </row>
    <row r="32" spans="2:22" ht="4.5" customHeight="1" x14ac:dyDescent="0.25">
      <c r="B32" s="35"/>
      <c r="C32" s="35"/>
      <c r="D32" s="35"/>
      <c r="E32" s="35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</row>
    <row r="33" spans="2:22" ht="13.5" customHeight="1" x14ac:dyDescent="0.25">
      <c r="B33" s="237" t="s">
        <v>162</v>
      </c>
      <c r="C33" s="67" t="s">
        <v>163</v>
      </c>
      <c r="D33" s="69" t="s">
        <v>164</v>
      </c>
      <c r="E33" s="68" t="s">
        <v>277</v>
      </c>
      <c r="F33" s="73">
        <f t="shared" si="1"/>
        <v>0</v>
      </c>
      <c r="G33" s="74">
        <f t="shared" si="0"/>
        <v>0</v>
      </c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8"/>
      <c r="V33" s="78"/>
    </row>
    <row r="34" spans="2:22" ht="13.5" customHeight="1" x14ac:dyDescent="0.25">
      <c r="B34" s="237"/>
      <c r="C34" s="67" t="s">
        <v>165</v>
      </c>
      <c r="D34" s="69" t="s">
        <v>166</v>
      </c>
      <c r="E34" s="68" t="s">
        <v>277</v>
      </c>
      <c r="F34" s="73">
        <f t="shared" si="1"/>
        <v>0</v>
      </c>
      <c r="G34" s="74">
        <f t="shared" si="0"/>
        <v>0</v>
      </c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8"/>
      <c r="V34" s="78"/>
    </row>
    <row r="35" spans="2:22" ht="13.5" customHeight="1" x14ac:dyDescent="0.25">
      <c r="B35" s="237"/>
      <c r="C35" s="67" t="s">
        <v>167</v>
      </c>
      <c r="D35" s="69" t="s">
        <v>168</v>
      </c>
      <c r="E35" s="68" t="s">
        <v>277</v>
      </c>
      <c r="F35" s="73">
        <f t="shared" si="1"/>
        <v>0</v>
      </c>
      <c r="G35" s="74">
        <f t="shared" si="0"/>
        <v>0</v>
      </c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8"/>
      <c r="V35" s="78"/>
    </row>
    <row r="36" spans="2:22" ht="13.5" customHeight="1" x14ac:dyDescent="0.25">
      <c r="B36" s="237"/>
      <c r="C36" s="67" t="s">
        <v>169</v>
      </c>
      <c r="D36" s="69" t="s">
        <v>170</v>
      </c>
      <c r="E36" s="68" t="s">
        <v>277</v>
      </c>
      <c r="F36" s="73">
        <f t="shared" si="1"/>
        <v>2.7426242996512949E-2</v>
      </c>
      <c r="G36" s="74">
        <f t="shared" si="0"/>
        <v>700000</v>
      </c>
      <c r="H36" s="77"/>
      <c r="I36" s="77"/>
      <c r="J36" s="77"/>
      <c r="K36" s="77"/>
      <c r="L36" s="77"/>
      <c r="M36" s="77"/>
      <c r="N36" s="77"/>
      <c r="O36" s="77"/>
      <c r="P36" s="77"/>
      <c r="Q36" s="77">
        <v>35000</v>
      </c>
      <c r="R36" s="77">
        <v>140000</v>
      </c>
      <c r="S36" s="77">
        <v>525000</v>
      </c>
      <c r="T36" s="77"/>
      <c r="U36" s="78"/>
      <c r="V36" s="78"/>
    </row>
    <row r="37" spans="2:22" ht="13.5" customHeight="1" x14ac:dyDescent="0.25">
      <c r="B37" s="237"/>
      <c r="C37" s="67" t="s">
        <v>171</v>
      </c>
      <c r="D37" s="69" t="s">
        <v>172</v>
      </c>
      <c r="E37" s="68" t="s">
        <v>277</v>
      </c>
      <c r="F37" s="73">
        <f t="shared" si="1"/>
        <v>9.7950867844689097E-3</v>
      </c>
      <c r="G37" s="74">
        <f t="shared" si="0"/>
        <v>250000</v>
      </c>
      <c r="H37" s="75"/>
      <c r="I37" s="75"/>
      <c r="J37" s="75"/>
      <c r="K37" s="75"/>
      <c r="L37" s="75"/>
      <c r="M37" s="75"/>
      <c r="N37" s="75"/>
      <c r="O37" s="75"/>
      <c r="P37" s="75"/>
      <c r="Q37" s="75">
        <v>12500</v>
      </c>
      <c r="R37" s="75">
        <v>50000</v>
      </c>
      <c r="S37" s="75">
        <v>187500</v>
      </c>
      <c r="T37" s="75"/>
      <c r="U37" s="78"/>
      <c r="V37" s="78"/>
    </row>
    <row r="38" spans="2:22" ht="13.5" customHeight="1" x14ac:dyDescent="0.25">
      <c r="B38" s="237"/>
      <c r="C38" s="67" t="s">
        <v>173</v>
      </c>
      <c r="D38" s="69" t="s">
        <v>63</v>
      </c>
      <c r="E38" s="68" t="s">
        <v>277</v>
      </c>
      <c r="F38" s="73">
        <f>+G38/G$40</f>
        <v>0.47016416565450769</v>
      </c>
      <c r="G38" s="74">
        <f t="shared" si="0"/>
        <v>12000000</v>
      </c>
      <c r="H38" s="75"/>
      <c r="I38" s="75"/>
      <c r="J38" s="75"/>
      <c r="K38" s="75"/>
      <c r="L38" s="75"/>
      <c r="M38" s="75"/>
      <c r="N38" s="75"/>
      <c r="O38" s="75"/>
      <c r="P38" s="75"/>
      <c r="Q38" s="75">
        <v>600000</v>
      </c>
      <c r="R38" s="75">
        <v>2400000</v>
      </c>
      <c r="S38" s="75">
        <v>9000000</v>
      </c>
      <c r="T38" s="75"/>
      <c r="U38" s="78"/>
      <c r="V38" s="78"/>
    </row>
    <row r="39" spans="2:22" ht="4.5" customHeight="1" x14ac:dyDescent="0.25">
      <c r="B39" s="35"/>
      <c r="C39" s="35"/>
      <c r="D39" s="35"/>
      <c r="E39" s="35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</row>
    <row r="40" spans="2:22" ht="13.5" customHeight="1" x14ac:dyDescent="0.25">
      <c r="B40" s="35"/>
      <c r="C40" s="70" t="s">
        <v>191</v>
      </c>
      <c r="D40" s="71" t="s">
        <v>192</v>
      </c>
      <c r="E40" s="72" t="s">
        <v>278</v>
      </c>
      <c r="F40" s="82"/>
      <c r="G40" s="74">
        <f>SUM(H40:T40)</f>
        <v>25523000</v>
      </c>
      <c r="H40" s="74">
        <f t="shared" ref="H40:T40" si="2">SUM(H11:H31,H33:H38)</f>
        <v>0</v>
      </c>
      <c r="I40" s="74">
        <f t="shared" si="2"/>
        <v>0</v>
      </c>
      <c r="J40" s="74">
        <f t="shared" si="2"/>
        <v>0</v>
      </c>
      <c r="K40" s="74">
        <f t="shared" si="2"/>
        <v>0</v>
      </c>
      <c r="L40" s="74">
        <f t="shared" si="2"/>
        <v>0</v>
      </c>
      <c r="M40" s="74">
        <f t="shared" si="2"/>
        <v>0</v>
      </c>
      <c r="N40" s="74">
        <f t="shared" si="2"/>
        <v>0</v>
      </c>
      <c r="O40" s="74">
        <f t="shared" si="2"/>
        <v>0</v>
      </c>
      <c r="P40" s="74">
        <f t="shared" si="2"/>
        <v>0</v>
      </c>
      <c r="Q40" s="74">
        <f t="shared" si="2"/>
        <v>1276150</v>
      </c>
      <c r="R40" s="74">
        <f t="shared" si="2"/>
        <v>5104600</v>
      </c>
      <c r="S40" s="74">
        <f t="shared" si="2"/>
        <v>19142250</v>
      </c>
      <c r="T40" s="74">
        <f t="shared" si="2"/>
        <v>0</v>
      </c>
      <c r="U40" s="78"/>
      <c r="V40" s="78"/>
    </row>
    <row r="41" spans="2:22" ht="4.5" customHeight="1" x14ac:dyDescent="0.25">
      <c r="B41" s="35"/>
      <c r="C41" s="35"/>
      <c r="D41" s="35"/>
      <c r="E41" s="35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</row>
    <row r="42" spans="2:22" ht="13.5" customHeight="1" x14ac:dyDescent="0.25">
      <c r="B42" s="238" t="s">
        <v>174</v>
      </c>
      <c r="C42" s="67" t="s">
        <v>175</v>
      </c>
      <c r="D42" s="69" t="s">
        <v>176</v>
      </c>
      <c r="E42" s="68" t="s">
        <v>277</v>
      </c>
      <c r="F42" s="73">
        <f>+G42/G$46</f>
        <v>0</v>
      </c>
      <c r="G42" s="74">
        <f>+SUM(H42:T42)</f>
        <v>0</v>
      </c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8"/>
      <c r="V42" s="78"/>
    </row>
    <row r="43" spans="2:22" ht="13.5" customHeight="1" x14ac:dyDescent="0.25">
      <c r="B43" s="239"/>
      <c r="C43" s="67" t="s">
        <v>177</v>
      </c>
      <c r="D43" s="69" t="s">
        <v>190</v>
      </c>
      <c r="E43" s="68" t="s">
        <v>277</v>
      </c>
      <c r="F43" s="73">
        <f>+G43/G$46</f>
        <v>0</v>
      </c>
      <c r="G43" s="74">
        <f>+SUM(H43:T43)</f>
        <v>0</v>
      </c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8"/>
      <c r="V43" s="78"/>
    </row>
    <row r="44" spans="2:22" ht="13.5" customHeight="1" x14ac:dyDescent="0.25">
      <c r="B44" s="240"/>
      <c r="C44" s="67" t="s">
        <v>178</v>
      </c>
      <c r="D44" s="69" t="s">
        <v>179</v>
      </c>
      <c r="E44" s="68" t="s">
        <v>277</v>
      </c>
      <c r="F44" s="73">
        <f>+G44/G$46</f>
        <v>5.3546927726480516E-2</v>
      </c>
      <c r="G44" s="74">
        <f>+SUM(H44:T44)</f>
        <v>1444000</v>
      </c>
      <c r="H44" s="77"/>
      <c r="I44" s="77"/>
      <c r="J44" s="77"/>
      <c r="K44" s="77"/>
      <c r="L44" s="77"/>
      <c r="M44" s="77"/>
      <c r="N44" s="77"/>
      <c r="O44" s="77"/>
      <c r="P44" s="77"/>
      <c r="Q44" s="77">
        <v>72200</v>
      </c>
      <c r="R44" s="77">
        <v>361000</v>
      </c>
      <c r="S44" s="77">
        <v>1010800</v>
      </c>
      <c r="T44" s="77"/>
      <c r="U44" s="78"/>
      <c r="V44" s="78"/>
    </row>
    <row r="45" spans="2:22" ht="4.5" customHeight="1" x14ac:dyDescent="0.25">
      <c r="B45" s="35"/>
      <c r="C45" s="35"/>
      <c r="D45" s="35"/>
      <c r="E45" s="35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</row>
    <row r="46" spans="2:22" ht="13.5" customHeight="1" x14ac:dyDescent="0.25">
      <c r="B46" s="35"/>
      <c r="C46" s="70" t="s">
        <v>193</v>
      </c>
      <c r="D46" s="71" t="s">
        <v>194</v>
      </c>
      <c r="E46" s="72" t="s">
        <v>278</v>
      </c>
      <c r="F46" s="79"/>
      <c r="G46" s="80">
        <f>+SUM(H46:T46)</f>
        <v>26967000</v>
      </c>
      <c r="H46" s="81">
        <f t="shared" ref="H46:T46" si="3">SUM(H40,H42:H44)</f>
        <v>0</v>
      </c>
      <c r="I46" s="81">
        <f t="shared" si="3"/>
        <v>0</v>
      </c>
      <c r="J46" s="81">
        <f t="shared" si="3"/>
        <v>0</v>
      </c>
      <c r="K46" s="81">
        <f t="shared" si="3"/>
        <v>0</v>
      </c>
      <c r="L46" s="81">
        <f t="shared" si="3"/>
        <v>0</v>
      </c>
      <c r="M46" s="81">
        <f t="shared" si="3"/>
        <v>0</v>
      </c>
      <c r="N46" s="81">
        <f t="shared" si="3"/>
        <v>0</v>
      </c>
      <c r="O46" s="81">
        <f t="shared" si="3"/>
        <v>0</v>
      </c>
      <c r="P46" s="81">
        <f t="shared" si="3"/>
        <v>0</v>
      </c>
      <c r="Q46" s="81">
        <f t="shared" si="3"/>
        <v>1348350</v>
      </c>
      <c r="R46" s="81">
        <f t="shared" si="3"/>
        <v>5465600</v>
      </c>
      <c r="S46" s="81">
        <f t="shared" si="3"/>
        <v>20153050</v>
      </c>
      <c r="T46" s="81">
        <f t="shared" si="3"/>
        <v>0</v>
      </c>
      <c r="U46" s="78"/>
      <c r="V46" s="78"/>
    </row>
    <row r="47" spans="2:22" ht="4.5" customHeight="1" x14ac:dyDescent="0.25">
      <c r="B47" s="35"/>
      <c r="C47" s="35"/>
      <c r="D47" s="35"/>
      <c r="E47" s="35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</row>
    <row r="48" spans="2:22" ht="13.5" customHeight="1" x14ac:dyDescent="0.25">
      <c r="B48" s="35"/>
      <c r="C48" s="233"/>
      <c r="D48" s="69" t="s">
        <v>180</v>
      </c>
      <c r="E48" s="69" t="s">
        <v>111</v>
      </c>
      <c r="F48" s="82"/>
      <c r="G48" s="197">
        <v>3.08</v>
      </c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</row>
    <row r="49" spans="2:22" ht="13.5" customHeight="1" x14ac:dyDescent="0.25">
      <c r="B49" s="35"/>
      <c r="C49" s="234"/>
      <c r="D49" s="69" t="s">
        <v>181</v>
      </c>
      <c r="E49" s="69" t="s">
        <v>174</v>
      </c>
      <c r="F49" s="82"/>
      <c r="G49" s="197">
        <v>38</v>
      </c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</row>
    <row r="50" spans="2:22" ht="13.5" customHeight="1" x14ac:dyDescent="0.25">
      <c r="B50" s="35"/>
      <c r="C50" s="235"/>
      <c r="D50" s="69" t="s">
        <v>182</v>
      </c>
      <c r="E50" s="69" t="s">
        <v>183</v>
      </c>
      <c r="F50" s="82"/>
      <c r="G50" s="197">
        <v>10</v>
      </c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</row>
    <row r="51" spans="2:22" ht="13.5" customHeight="1" x14ac:dyDescent="0.25">
      <c r="B51" s="35"/>
      <c r="C51" s="70" t="s">
        <v>184</v>
      </c>
      <c r="D51" s="71" t="s">
        <v>185</v>
      </c>
      <c r="E51" s="72" t="s">
        <v>278</v>
      </c>
      <c r="F51" s="79"/>
      <c r="G51" s="83">
        <f>+SUM(G11:G22,G24:G31,G33:G36,G38)/G48</f>
        <v>7653571.4285714282</v>
      </c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</row>
    <row r="52" spans="2:22" ht="13.5" customHeight="1" x14ac:dyDescent="0.25">
      <c r="B52" s="35"/>
      <c r="C52" s="70" t="s">
        <v>186</v>
      </c>
      <c r="D52" s="71" t="s">
        <v>187</v>
      </c>
      <c r="E52" s="72" t="s">
        <v>278</v>
      </c>
      <c r="F52" s="79"/>
      <c r="G52" s="84">
        <f>+SUM(G42:G44)/G49</f>
        <v>38000</v>
      </c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</row>
    <row r="53" spans="2:22" ht="13.5" customHeight="1" x14ac:dyDescent="0.25">
      <c r="B53" s="35"/>
      <c r="C53" s="70" t="s">
        <v>188</v>
      </c>
      <c r="D53" s="71" t="s">
        <v>187</v>
      </c>
      <c r="E53" s="72" t="s">
        <v>278</v>
      </c>
      <c r="F53" s="79"/>
      <c r="G53" s="84">
        <f>+SUM(G42:G44)/(G49*G50)</f>
        <v>3800</v>
      </c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</row>
    <row r="54" spans="2:22" ht="4.5" customHeight="1" x14ac:dyDescent="0.25"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</row>
  </sheetData>
  <mergeCells count="8">
    <mergeCell ref="B3:E3"/>
    <mergeCell ref="B4:E4"/>
    <mergeCell ref="B5:E5"/>
    <mergeCell ref="C48:C50"/>
    <mergeCell ref="B7:T7"/>
    <mergeCell ref="B11:B31"/>
    <mergeCell ref="B33:B38"/>
    <mergeCell ref="B42:B44"/>
  </mergeCells>
  <phoneticPr fontId="0" type="noConversion"/>
  <pageMargins left="0.7" right="0.7" top="0.75" bottom="0.75" header="0.3" footer="0.3"/>
  <pageSetup paperSize="8" scale="87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2"/>
  <sheetViews>
    <sheetView showGridLines="0" zoomScale="85" zoomScaleNormal="85" workbookViewId="0">
      <selection activeCell="B3" sqref="B3:E3"/>
    </sheetView>
  </sheetViews>
  <sheetFormatPr defaultColWidth="9.140625" defaultRowHeight="16.5" x14ac:dyDescent="0.3"/>
  <cols>
    <col min="1" max="1" width="0.85546875" style="1" customWidth="1"/>
    <col min="2" max="2" width="11" style="1" customWidth="1"/>
    <col min="3" max="3" width="98.7109375" style="2" customWidth="1"/>
    <col min="4" max="6" width="17" style="11" customWidth="1"/>
    <col min="7" max="7" width="9.140625" style="1"/>
    <col min="8" max="9" width="12" style="1" bestFit="1" customWidth="1"/>
    <col min="10" max="16384" width="9.140625" style="1"/>
  </cols>
  <sheetData>
    <row r="1" spans="2:6" ht="4.5" customHeight="1" x14ac:dyDescent="0.3">
      <c r="B1" s="12"/>
      <c r="C1" s="12"/>
    </row>
    <row r="2" spans="2:6" s="7" customFormat="1" x14ac:dyDescent="0.3">
      <c r="B2" s="132" t="str">
        <f>'Dati Generali'!D4&amp;"   -  Progetto n. "&amp;'Dati Generali'!D5</f>
        <v>PROVINCIA AUTONOMA DI TRENTO   -  Progetto n. 1</v>
      </c>
      <c r="C2" s="131"/>
      <c r="D2" s="131"/>
      <c r="E2" s="131"/>
    </row>
    <row r="3" spans="2:6" s="7" customFormat="1" x14ac:dyDescent="0.3">
      <c r="B3" s="211" t="str">
        <f>'Dati Generali'!D2</f>
        <v>IMPIANTO DI TRASPORTO COLLETTIVO TRA LA CITTA' DI TRENTO ED IL MONTE BONDONE</v>
      </c>
      <c r="C3" s="211"/>
      <c r="D3" s="211"/>
      <c r="E3" s="211"/>
      <c r="F3" s="112"/>
    </row>
    <row r="4" spans="2:6" s="7" customFormat="1" x14ac:dyDescent="0.3">
      <c r="B4" s="212">
        <f>'Dati Generali'!D8</f>
        <v>0</v>
      </c>
      <c r="C4" s="212"/>
      <c r="D4" s="212"/>
      <c r="E4" s="212"/>
      <c r="F4" s="137"/>
    </row>
    <row r="5" spans="2:6" s="7" customFormat="1" x14ac:dyDescent="0.3">
      <c r="B5" s="212" t="str">
        <f>'Dati Generali'!D9</f>
        <v>Realizzazione di nuove linee ed estensione di linee esistenti ad implementazione della rete di STIF destinati al TRM</v>
      </c>
      <c r="C5" s="212"/>
      <c r="D5" s="212"/>
      <c r="E5" s="212"/>
      <c r="F5" s="137"/>
    </row>
    <row r="6" spans="2:6" s="4" customFormat="1" ht="12.75" customHeight="1" x14ac:dyDescent="0.3">
      <c r="B6" s="8"/>
      <c r="C6" s="7"/>
      <c r="D6" s="6"/>
      <c r="E6" s="10"/>
      <c r="F6" s="86"/>
    </row>
    <row r="7" spans="2:6" ht="66.75" customHeight="1" x14ac:dyDescent="0.3">
      <c r="B7" s="37" t="s">
        <v>0</v>
      </c>
      <c r="C7" s="37" t="s">
        <v>1</v>
      </c>
      <c r="D7" s="37" t="s">
        <v>205</v>
      </c>
      <c r="E7" s="37" t="s">
        <v>206</v>
      </c>
      <c r="F7" s="37" t="s">
        <v>207</v>
      </c>
    </row>
    <row r="8" spans="2:6" ht="30" customHeight="1" x14ac:dyDescent="0.3">
      <c r="B8" s="242" t="s">
        <v>2</v>
      </c>
      <c r="C8" s="43" t="s">
        <v>112</v>
      </c>
      <c r="D8" s="39">
        <f>+SUM('Costi d''Investimento'!G11:G25)</f>
        <v>11400000</v>
      </c>
      <c r="E8" s="38">
        <v>0</v>
      </c>
      <c r="F8" s="39">
        <f>D8+E8</f>
        <v>11400000</v>
      </c>
    </row>
    <row r="9" spans="2:6" ht="30" customHeight="1" x14ac:dyDescent="0.3">
      <c r="B9" s="243"/>
      <c r="C9" s="43" t="s">
        <v>113</v>
      </c>
      <c r="D9" s="39">
        <f>+SUM('Costi d''Investimento'!G26:G31)</f>
        <v>1173000</v>
      </c>
      <c r="E9" s="38">
        <v>0</v>
      </c>
      <c r="F9" s="39">
        <f t="shared" ref="F9:F40" si="0">D9+E9</f>
        <v>1173000</v>
      </c>
    </row>
    <row r="10" spans="2:6" ht="30" customHeight="1" x14ac:dyDescent="0.3">
      <c r="B10" s="243"/>
      <c r="C10" s="43" t="s">
        <v>114</v>
      </c>
      <c r="D10" s="39">
        <f>+'Costi d''Investimento'!G36</f>
        <v>700000</v>
      </c>
      <c r="E10" s="38">
        <v>0</v>
      </c>
      <c r="F10" s="39">
        <f t="shared" si="0"/>
        <v>700000</v>
      </c>
    </row>
    <row r="11" spans="2:6" ht="30" customHeight="1" x14ac:dyDescent="0.3">
      <c r="B11" s="243"/>
      <c r="C11" s="43" t="s">
        <v>189</v>
      </c>
      <c r="D11" s="39">
        <f>+SUM('Costi d''Investimento'!G33:G38)-'Costi d''Investimento'!G36</f>
        <v>12250000</v>
      </c>
      <c r="E11" s="38">
        <v>0</v>
      </c>
      <c r="F11" s="39">
        <f t="shared" si="0"/>
        <v>12250000</v>
      </c>
    </row>
    <row r="12" spans="2:6" ht="30" customHeight="1" x14ac:dyDescent="0.3">
      <c r="B12" s="243"/>
      <c r="C12" s="43" t="s">
        <v>115</v>
      </c>
      <c r="D12" s="39">
        <f>+SUM('Costi d''Investimento'!G42:G44)</f>
        <v>1444000</v>
      </c>
      <c r="E12" s="38">
        <v>0</v>
      </c>
      <c r="F12" s="39">
        <f t="shared" si="0"/>
        <v>1444000</v>
      </c>
    </row>
    <row r="13" spans="2:6" ht="30" customHeight="1" x14ac:dyDescent="0.3">
      <c r="B13" s="243"/>
      <c r="C13" s="65" t="s">
        <v>251</v>
      </c>
      <c r="D13" s="40">
        <f>SUM(D8:D12)</f>
        <v>26967000</v>
      </c>
      <c r="E13" s="39">
        <f>SUM(E8:E12)</f>
        <v>0</v>
      </c>
      <c r="F13" s="39">
        <f t="shared" si="0"/>
        <v>26967000</v>
      </c>
    </row>
    <row r="14" spans="2:6" ht="30" customHeight="1" x14ac:dyDescent="0.3">
      <c r="B14" s="243"/>
      <c r="C14" s="44" t="s">
        <v>3</v>
      </c>
      <c r="D14" s="41">
        <v>446115</v>
      </c>
      <c r="E14" s="41">
        <v>0</v>
      </c>
      <c r="F14" s="42">
        <f t="shared" si="0"/>
        <v>446115</v>
      </c>
    </row>
    <row r="15" spans="2:6" ht="30" customHeight="1" x14ac:dyDescent="0.3">
      <c r="B15" s="244"/>
      <c r="C15" s="65" t="s">
        <v>252</v>
      </c>
      <c r="D15" s="39">
        <f>SUM(D13:D14)</f>
        <v>27413115</v>
      </c>
      <c r="E15" s="39">
        <f>SUM(E13:E14)</f>
        <v>0</v>
      </c>
      <c r="F15" s="39">
        <f t="shared" si="0"/>
        <v>27413115</v>
      </c>
    </row>
    <row r="16" spans="2:6" ht="30" customHeight="1" x14ac:dyDescent="0.3">
      <c r="B16" s="242" t="s">
        <v>4</v>
      </c>
      <c r="C16" s="44" t="s">
        <v>5</v>
      </c>
      <c r="D16" s="38">
        <v>2700000</v>
      </c>
      <c r="E16" s="38">
        <v>0</v>
      </c>
      <c r="F16" s="39">
        <f t="shared" si="0"/>
        <v>2700000</v>
      </c>
    </row>
    <row r="17" spans="2:9" ht="30" customHeight="1" x14ac:dyDescent="0.3">
      <c r="B17" s="243"/>
      <c r="C17" s="44" t="s">
        <v>6</v>
      </c>
      <c r="D17" s="199">
        <v>25000</v>
      </c>
      <c r="E17" s="38">
        <v>0</v>
      </c>
      <c r="F17" s="39">
        <f t="shared" si="0"/>
        <v>25000</v>
      </c>
      <c r="H17" s="198"/>
    </row>
    <row r="18" spans="2:9" ht="30" customHeight="1" x14ac:dyDescent="0.3">
      <c r="B18" s="243"/>
      <c r="C18" s="44" t="s">
        <v>7</v>
      </c>
      <c r="D18" s="199">
        <v>74000</v>
      </c>
      <c r="E18" s="38">
        <v>0</v>
      </c>
      <c r="F18" s="39">
        <f t="shared" si="0"/>
        <v>74000</v>
      </c>
      <c r="I18" s="198"/>
    </row>
    <row r="19" spans="2:9" ht="30" customHeight="1" x14ac:dyDescent="0.3">
      <c r="B19" s="243"/>
      <c r="C19" s="44" t="s">
        <v>8</v>
      </c>
      <c r="D19" s="199">
        <v>430000</v>
      </c>
      <c r="E19" s="38">
        <v>0</v>
      </c>
      <c r="F19" s="39">
        <f t="shared" si="0"/>
        <v>430000</v>
      </c>
    </row>
    <row r="20" spans="2:9" ht="30" customHeight="1" x14ac:dyDescent="0.3">
      <c r="B20" s="243"/>
      <c r="C20" s="44" t="s">
        <v>9</v>
      </c>
      <c r="D20" s="199">
        <v>400000</v>
      </c>
      <c r="E20" s="38">
        <v>0</v>
      </c>
      <c r="F20" s="39">
        <f t="shared" si="0"/>
        <v>400000</v>
      </c>
    </row>
    <row r="21" spans="2:9" ht="30" customHeight="1" x14ac:dyDescent="0.3">
      <c r="B21" s="243"/>
      <c r="C21" s="44" t="s">
        <v>10</v>
      </c>
      <c r="D21" s="199"/>
      <c r="E21" s="38">
        <v>0</v>
      </c>
      <c r="F21" s="39">
        <f t="shared" si="0"/>
        <v>0</v>
      </c>
    </row>
    <row r="22" spans="2:9" ht="30" customHeight="1" x14ac:dyDescent="0.3">
      <c r="B22" s="243"/>
      <c r="C22" s="44" t="s">
        <v>11</v>
      </c>
      <c r="D22" s="199">
        <v>0</v>
      </c>
      <c r="E22" s="38">
        <v>0</v>
      </c>
      <c r="F22" s="39">
        <f t="shared" si="0"/>
        <v>0</v>
      </c>
    </row>
    <row r="23" spans="2:9" ht="30" customHeight="1" x14ac:dyDescent="0.3">
      <c r="B23" s="243"/>
      <c r="C23" s="44" t="s">
        <v>12</v>
      </c>
      <c r="D23" s="199">
        <f>D15*0.02*0.2</f>
        <v>109652.46000000002</v>
      </c>
      <c r="E23" s="38">
        <v>0</v>
      </c>
      <c r="F23" s="39">
        <f t="shared" si="0"/>
        <v>109652.46000000002</v>
      </c>
    </row>
    <row r="24" spans="2:9" ht="30" customHeight="1" x14ac:dyDescent="0.3">
      <c r="B24" s="243"/>
      <c r="C24" s="44" t="s">
        <v>13</v>
      </c>
      <c r="D24" s="199">
        <v>925000</v>
      </c>
      <c r="E24" s="38">
        <v>0</v>
      </c>
      <c r="F24" s="39">
        <f t="shared" si="0"/>
        <v>925000</v>
      </c>
    </row>
    <row r="25" spans="2:9" ht="30" customHeight="1" x14ac:dyDescent="0.3">
      <c r="B25" s="243"/>
      <c r="C25" s="44" t="s">
        <v>14</v>
      </c>
      <c r="D25" s="199">
        <v>925000</v>
      </c>
      <c r="E25" s="38">
        <v>0</v>
      </c>
      <c r="F25" s="39">
        <f t="shared" si="0"/>
        <v>925000</v>
      </c>
    </row>
    <row r="26" spans="2:9" ht="31.5" customHeight="1" x14ac:dyDescent="0.3">
      <c r="B26" s="243"/>
      <c r="C26" s="44" t="s">
        <v>15</v>
      </c>
      <c r="D26" s="199">
        <f>0.02*0.8*D15*0.38</f>
        <v>166671.73920000001</v>
      </c>
      <c r="E26" s="38">
        <v>0</v>
      </c>
      <c r="F26" s="39">
        <f t="shared" si="0"/>
        <v>166671.73920000001</v>
      </c>
    </row>
    <row r="27" spans="2:9" ht="30" customHeight="1" x14ac:dyDescent="0.3">
      <c r="B27" s="243"/>
      <c r="C27" s="44" t="s">
        <v>16</v>
      </c>
      <c r="D27" s="199">
        <v>35000</v>
      </c>
      <c r="E27" s="38">
        <v>0</v>
      </c>
      <c r="F27" s="39">
        <f t="shared" si="0"/>
        <v>35000</v>
      </c>
    </row>
    <row r="28" spans="2:9" ht="30" customHeight="1" x14ac:dyDescent="0.3">
      <c r="B28" s="243"/>
      <c r="C28" s="44" t="s">
        <v>17</v>
      </c>
      <c r="D28" s="199">
        <v>30000</v>
      </c>
      <c r="E28" s="38">
        <v>0</v>
      </c>
      <c r="F28" s="39">
        <f t="shared" si="0"/>
        <v>30000</v>
      </c>
    </row>
    <row r="29" spans="2:9" ht="30" customHeight="1" x14ac:dyDescent="0.3">
      <c r="B29" s="243"/>
      <c r="C29" s="44" t="s">
        <v>18</v>
      </c>
      <c r="D29" s="199">
        <v>8000</v>
      </c>
      <c r="E29" s="38">
        <v>0</v>
      </c>
      <c r="F29" s="39">
        <f t="shared" si="0"/>
        <v>8000</v>
      </c>
    </row>
    <row r="30" spans="2:9" ht="30" customHeight="1" x14ac:dyDescent="0.3">
      <c r="B30" s="243"/>
      <c r="C30" s="44" t="s">
        <v>19</v>
      </c>
      <c r="D30" s="199">
        <v>25000</v>
      </c>
      <c r="E30" s="38">
        <v>0</v>
      </c>
      <c r="F30" s="39">
        <f t="shared" si="0"/>
        <v>25000</v>
      </c>
    </row>
    <row r="31" spans="2:9" ht="30" customHeight="1" x14ac:dyDescent="0.3">
      <c r="B31" s="243"/>
      <c r="C31" s="44" t="s">
        <v>20</v>
      </c>
      <c r="D31" s="199">
        <v>62500</v>
      </c>
      <c r="E31" s="38">
        <v>0</v>
      </c>
      <c r="F31" s="39">
        <f t="shared" si="0"/>
        <v>62500</v>
      </c>
    </row>
    <row r="32" spans="2:9" ht="30" customHeight="1" x14ac:dyDescent="0.3">
      <c r="B32" s="244"/>
      <c r="C32" s="65" t="s">
        <v>21</v>
      </c>
      <c r="D32" s="39">
        <f>SUM(D16:D31)</f>
        <v>5915824.1991999997</v>
      </c>
      <c r="E32" s="39">
        <f>SUM(E16:E31)</f>
        <v>0</v>
      </c>
      <c r="F32" s="39">
        <f t="shared" si="0"/>
        <v>5915824.1991999997</v>
      </c>
    </row>
    <row r="33" spans="2:8" ht="30" customHeight="1" x14ac:dyDescent="0.3">
      <c r="B33" s="242" t="s">
        <v>108</v>
      </c>
      <c r="C33" s="44" t="s">
        <v>22</v>
      </c>
      <c r="D33" s="199">
        <v>35000</v>
      </c>
      <c r="E33" s="38">
        <v>0</v>
      </c>
      <c r="F33" s="39">
        <f t="shared" si="0"/>
        <v>35000</v>
      </c>
    </row>
    <row r="34" spans="2:8" ht="30" customHeight="1" x14ac:dyDescent="0.3">
      <c r="B34" s="243"/>
      <c r="C34" s="44" t="s">
        <v>23</v>
      </c>
      <c r="D34" s="199">
        <v>40000</v>
      </c>
      <c r="E34" s="38">
        <v>0</v>
      </c>
      <c r="F34" s="39">
        <f t="shared" si="0"/>
        <v>40000</v>
      </c>
    </row>
    <row r="35" spans="2:8" ht="30" customHeight="1" x14ac:dyDescent="0.3">
      <c r="B35" s="243"/>
      <c r="C35" s="44" t="s">
        <v>24</v>
      </c>
      <c r="D35" s="199">
        <v>30000</v>
      </c>
      <c r="E35" s="38">
        <v>0</v>
      </c>
      <c r="F35" s="39">
        <f t="shared" si="0"/>
        <v>30000</v>
      </c>
    </row>
    <row r="36" spans="2:8" ht="30" customHeight="1" x14ac:dyDescent="0.3">
      <c r="B36" s="244"/>
      <c r="C36" s="65" t="s">
        <v>25</v>
      </c>
      <c r="D36" s="39">
        <f>SUM(D33:D35)</f>
        <v>105000</v>
      </c>
      <c r="E36" s="39">
        <f>SUM(E33:E35)</f>
        <v>0</v>
      </c>
      <c r="F36" s="39">
        <f t="shared" si="0"/>
        <v>105000</v>
      </c>
    </row>
    <row r="37" spans="2:8" ht="30" customHeight="1" x14ac:dyDescent="0.3">
      <c r="B37" s="242" t="s">
        <v>26</v>
      </c>
      <c r="C37" s="44" t="s">
        <v>27</v>
      </c>
      <c r="D37" s="38">
        <v>4014292.824</v>
      </c>
      <c r="E37" s="38">
        <v>0</v>
      </c>
      <c r="F37" s="39">
        <f t="shared" si="0"/>
        <v>4014292.824</v>
      </c>
    </row>
    <row r="38" spans="2:8" ht="30" customHeight="1" x14ac:dyDescent="0.3">
      <c r="B38" s="243"/>
      <c r="C38" s="44" t="s">
        <v>28</v>
      </c>
      <c r="D38" s="38">
        <v>0</v>
      </c>
      <c r="E38" s="38">
        <v>0</v>
      </c>
      <c r="F38" s="39">
        <f t="shared" si="0"/>
        <v>0</v>
      </c>
    </row>
    <row r="39" spans="2:8" ht="30" customHeight="1" x14ac:dyDescent="0.3">
      <c r="B39" s="244"/>
      <c r="C39" s="65" t="s">
        <v>29</v>
      </c>
      <c r="D39" s="39">
        <f>SUM(D37:D38)</f>
        <v>4014292.824</v>
      </c>
      <c r="E39" s="39">
        <f>SUM(E37:E38)</f>
        <v>0</v>
      </c>
      <c r="F39" s="39">
        <f t="shared" si="0"/>
        <v>4014292.824</v>
      </c>
      <c r="H39" s="124"/>
    </row>
    <row r="40" spans="2:8" ht="39" customHeight="1" x14ac:dyDescent="0.3">
      <c r="B40" s="245" t="s">
        <v>30</v>
      </c>
      <c r="C40" s="246"/>
      <c r="D40" s="162">
        <f>+D39+D36+D32+D15</f>
        <v>37448232.023199998</v>
      </c>
      <c r="E40" s="162">
        <f>+E39+E36+E32+E15</f>
        <v>0</v>
      </c>
      <c r="F40" s="162">
        <f t="shared" si="0"/>
        <v>37448232.023199998</v>
      </c>
    </row>
    <row r="41" spans="2:8" ht="3" customHeight="1" x14ac:dyDescent="0.3"/>
    <row r="42" spans="2:8" x14ac:dyDescent="0.3">
      <c r="B42" s="241" t="s">
        <v>31</v>
      </c>
      <c r="C42" s="241"/>
    </row>
  </sheetData>
  <mergeCells count="9">
    <mergeCell ref="B3:E3"/>
    <mergeCell ref="B4:E4"/>
    <mergeCell ref="B5:E5"/>
    <mergeCell ref="B42:C42"/>
    <mergeCell ref="B8:B15"/>
    <mergeCell ref="B16:B32"/>
    <mergeCell ref="B33:B36"/>
    <mergeCell ref="B37:B39"/>
    <mergeCell ref="B40:C40"/>
  </mergeCells>
  <phoneticPr fontId="0" type="noConversion"/>
  <pageMargins left="0.7" right="0.7" top="0.75" bottom="0.75" header="0.3" footer="0.3"/>
  <pageSetup paperSize="8"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X30"/>
  <sheetViews>
    <sheetView showGridLines="0" zoomScaleNormal="100" workbookViewId="0">
      <selection activeCell="A29" sqref="A29:IV31"/>
    </sheetView>
  </sheetViews>
  <sheetFormatPr defaultRowHeight="15" x14ac:dyDescent="0.25"/>
  <cols>
    <col min="1" max="1" width="0.85546875" customWidth="1"/>
    <col min="2" max="2" width="48.7109375" customWidth="1"/>
    <col min="3" max="50" width="2.7109375" customWidth="1"/>
    <col min="51" max="102" width="2.5703125" customWidth="1"/>
  </cols>
  <sheetData>
    <row r="1" spans="2:50" ht="6" customHeight="1" x14ac:dyDescent="0.25"/>
    <row r="2" spans="2:50" s="7" customFormat="1" ht="16.5" x14ac:dyDescent="0.3">
      <c r="B2" s="132" t="str">
        <f>'Dati Generali'!D4&amp;"   -  Progetto n. "&amp;'Dati Generali'!D5</f>
        <v>PROVINCIA AUTONOMA DI TRENTO   -  Progetto n. 1</v>
      </c>
      <c r="C2" s="131"/>
      <c r="D2" s="131"/>
      <c r="E2" s="131"/>
    </row>
    <row r="3" spans="2:50" s="7" customFormat="1" ht="16.5" x14ac:dyDescent="0.3">
      <c r="B3" s="211" t="str">
        <f>'Dati Generali'!D2</f>
        <v>IMPIANTO DI TRASPORTO COLLETTIVO TRA LA CITTA' DI TRENTO ED IL MONTE BONDONE</v>
      </c>
      <c r="C3" s="211"/>
      <c r="D3" s="211"/>
      <c r="E3" s="211"/>
      <c r="F3" s="112"/>
      <c r="H3" s="136"/>
    </row>
    <row r="4" spans="2:50" s="7" customFormat="1" ht="16.5" x14ac:dyDescent="0.3">
      <c r="B4" s="212">
        <f>'Dati Generali'!D8</f>
        <v>0</v>
      </c>
      <c r="C4" s="212"/>
      <c r="D4" s="212"/>
      <c r="E4" s="212"/>
      <c r="F4" s="137"/>
      <c r="H4" s="136"/>
    </row>
    <row r="5" spans="2:50" s="7" customFormat="1" ht="16.5" x14ac:dyDescent="0.3">
      <c r="B5" s="212" t="str">
        <f>'Dati Generali'!D9</f>
        <v>Realizzazione di nuove linee ed estensione di linee esistenti ad implementazione della rete di STIF destinati al TRM</v>
      </c>
      <c r="C5" s="212"/>
      <c r="D5" s="212"/>
      <c r="E5" s="212"/>
      <c r="F5" s="137"/>
      <c r="H5" s="136"/>
    </row>
    <row r="6" spans="2:50" s="4" customFormat="1" ht="12.75" customHeight="1" x14ac:dyDescent="0.3">
      <c r="B6" s="8"/>
      <c r="C6" s="7"/>
      <c r="D6" s="6"/>
      <c r="E6" s="10"/>
      <c r="F6" s="86"/>
      <c r="H6" s="13"/>
    </row>
    <row r="7" spans="2:50" s="7" customFormat="1" ht="12.75" customHeight="1" x14ac:dyDescent="0.25">
      <c r="B7" s="259" t="s">
        <v>32</v>
      </c>
      <c r="C7" s="256">
        <v>2020</v>
      </c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8"/>
      <c r="O7" s="256">
        <v>2021</v>
      </c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8"/>
      <c r="AA7" s="256">
        <v>2022</v>
      </c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8"/>
      <c r="AM7" s="256" t="s">
        <v>109</v>
      </c>
      <c r="AN7" s="257"/>
      <c r="AO7" s="257"/>
      <c r="AP7" s="257"/>
      <c r="AQ7" s="257"/>
      <c r="AR7" s="257"/>
      <c r="AS7" s="257"/>
      <c r="AT7" s="257"/>
      <c r="AU7" s="257"/>
      <c r="AV7" s="257"/>
      <c r="AW7" s="257"/>
      <c r="AX7" s="258"/>
    </row>
    <row r="8" spans="2:50" s="7" customFormat="1" ht="12.75" customHeight="1" x14ac:dyDescent="0.25">
      <c r="B8" s="259"/>
      <c r="C8" s="45" t="s">
        <v>33</v>
      </c>
      <c r="D8" s="46" t="s">
        <v>34</v>
      </c>
      <c r="E8" s="46" t="s">
        <v>35</v>
      </c>
      <c r="F8" s="46" t="s">
        <v>36</v>
      </c>
      <c r="G8" s="46" t="s">
        <v>35</v>
      </c>
      <c r="H8" s="46" t="s">
        <v>33</v>
      </c>
      <c r="I8" s="46" t="s">
        <v>37</v>
      </c>
      <c r="J8" s="46" t="s">
        <v>36</v>
      </c>
      <c r="K8" s="46" t="s">
        <v>38</v>
      </c>
      <c r="L8" s="46" t="s">
        <v>39</v>
      </c>
      <c r="M8" s="46" t="s">
        <v>40</v>
      </c>
      <c r="N8" s="47" t="s">
        <v>41</v>
      </c>
      <c r="O8" s="45" t="s">
        <v>33</v>
      </c>
      <c r="P8" s="46" t="s">
        <v>34</v>
      </c>
      <c r="Q8" s="46" t="s">
        <v>35</v>
      </c>
      <c r="R8" s="46" t="s">
        <v>36</v>
      </c>
      <c r="S8" s="46" t="s">
        <v>35</v>
      </c>
      <c r="T8" s="46" t="s">
        <v>33</v>
      </c>
      <c r="U8" s="46" t="s">
        <v>37</v>
      </c>
      <c r="V8" s="46" t="s">
        <v>36</v>
      </c>
      <c r="W8" s="46" t="s">
        <v>38</v>
      </c>
      <c r="X8" s="46" t="s">
        <v>39</v>
      </c>
      <c r="Y8" s="46" t="s">
        <v>40</v>
      </c>
      <c r="Z8" s="47" t="s">
        <v>41</v>
      </c>
      <c r="AA8" s="45" t="s">
        <v>33</v>
      </c>
      <c r="AB8" s="46" t="s">
        <v>34</v>
      </c>
      <c r="AC8" s="46" t="s">
        <v>35</v>
      </c>
      <c r="AD8" s="46" t="s">
        <v>36</v>
      </c>
      <c r="AE8" s="46" t="s">
        <v>35</v>
      </c>
      <c r="AF8" s="46" t="s">
        <v>33</v>
      </c>
      <c r="AG8" s="46" t="s">
        <v>37</v>
      </c>
      <c r="AH8" s="46" t="s">
        <v>36</v>
      </c>
      <c r="AI8" s="46" t="s">
        <v>38</v>
      </c>
      <c r="AJ8" s="46" t="s">
        <v>39</v>
      </c>
      <c r="AK8" s="46" t="s">
        <v>40</v>
      </c>
      <c r="AL8" s="47" t="s">
        <v>41</v>
      </c>
      <c r="AM8" s="45" t="s">
        <v>33</v>
      </c>
      <c r="AN8" s="46" t="s">
        <v>34</v>
      </c>
      <c r="AO8" s="46" t="s">
        <v>35</v>
      </c>
      <c r="AP8" s="46" t="s">
        <v>36</v>
      </c>
      <c r="AQ8" s="46" t="s">
        <v>35</v>
      </c>
      <c r="AR8" s="46" t="s">
        <v>33</v>
      </c>
      <c r="AS8" s="46" t="s">
        <v>37</v>
      </c>
      <c r="AT8" s="46" t="s">
        <v>36</v>
      </c>
      <c r="AU8" s="46" t="s">
        <v>38</v>
      </c>
      <c r="AV8" s="46" t="s">
        <v>39</v>
      </c>
      <c r="AW8" s="46" t="s">
        <v>40</v>
      </c>
      <c r="AX8" s="47" t="s">
        <v>41</v>
      </c>
    </row>
    <row r="9" spans="2:50" s="50" customFormat="1" ht="4.5" customHeight="1" x14ac:dyDescent="0.25">
      <c r="B9" s="48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</row>
    <row r="10" spans="2:50" s="7" customFormat="1" ht="16.5" customHeight="1" x14ac:dyDescent="0.25">
      <c r="B10" s="55" t="s">
        <v>42</v>
      </c>
      <c r="C10" s="248"/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50"/>
      <c r="O10" s="248"/>
      <c r="P10" s="249"/>
      <c r="Q10" s="249"/>
      <c r="R10" s="249"/>
      <c r="S10" s="249"/>
      <c r="T10" s="249"/>
      <c r="U10" s="249"/>
      <c r="V10" s="249"/>
      <c r="W10" s="249"/>
      <c r="X10" s="249"/>
      <c r="Y10" s="249"/>
      <c r="Z10" s="250"/>
      <c r="AA10" s="248"/>
      <c r="AB10" s="249"/>
      <c r="AC10" s="249"/>
      <c r="AD10" s="249"/>
      <c r="AE10" s="249"/>
      <c r="AF10" s="249"/>
      <c r="AG10" s="249"/>
      <c r="AH10" s="249"/>
      <c r="AI10" s="249"/>
      <c r="AJ10" s="249"/>
      <c r="AK10" s="249"/>
      <c r="AL10" s="250"/>
      <c r="AM10" s="248"/>
      <c r="AN10" s="249"/>
      <c r="AO10" s="249"/>
      <c r="AP10" s="249"/>
      <c r="AQ10" s="249"/>
      <c r="AR10" s="249"/>
      <c r="AS10" s="249"/>
      <c r="AT10" s="249"/>
      <c r="AU10" s="249"/>
      <c r="AV10" s="249"/>
      <c r="AW10" s="249"/>
      <c r="AX10" s="250"/>
    </row>
    <row r="11" spans="2:50" s="7" customFormat="1" ht="15.75" x14ac:dyDescent="0.25">
      <c r="B11" s="54" t="s">
        <v>43</v>
      </c>
      <c r="C11" s="51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3"/>
      <c r="O11" s="51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3"/>
      <c r="AA11" s="51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3"/>
      <c r="AM11" s="51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3"/>
    </row>
    <row r="12" spans="2:50" s="7" customFormat="1" ht="15.75" x14ac:dyDescent="0.25">
      <c r="B12" s="54" t="s">
        <v>44</v>
      </c>
      <c r="C12" s="51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3"/>
      <c r="O12" s="51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3"/>
      <c r="AA12" s="51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3"/>
      <c r="AM12" s="51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3"/>
    </row>
    <row r="13" spans="2:50" s="7" customFormat="1" ht="15.75" x14ac:dyDescent="0.25">
      <c r="B13" s="54" t="s">
        <v>44</v>
      </c>
      <c r="C13" s="51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3"/>
      <c r="O13" s="51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3"/>
      <c r="AA13" s="51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3"/>
      <c r="AM13" s="51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3"/>
    </row>
    <row r="14" spans="2:50" s="50" customFormat="1" ht="4.5" customHeight="1" x14ac:dyDescent="0.25">
      <c r="B14" s="48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</row>
    <row r="15" spans="2:50" s="7" customFormat="1" ht="16.5" customHeight="1" x14ac:dyDescent="0.25">
      <c r="B15" s="55" t="s">
        <v>45</v>
      </c>
      <c r="C15" s="248"/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50"/>
      <c r="O15" s="248"/>
      <c r="P15" s="249"/>
      <c r="Q15" s="249"/>
      <c r="R15" s="249"/>
      <c r="S15" s="249"/>
      <c r="T15" s="249"/>
      <c r="U15" s="249"/>
      <c r="V15" s="249"/>
      <c r="W15" s="249"/>
      <c r="X15" s="249"/>
      <c r="Y15" s="249"/>
      <c r="Z15" s="250"/>
      <c r="AA15" s="248"/>
      <c r="AB15" s="249"/>
      <c r="AC15" s="249"/>
      <c r="AD15" s="249"/>
      <c r="AE15" s="249"/>
      <c r="AF15" s="249"/>
      <c r="AG15" s="249"/>
      <c r="AH15" s="249"/>
      <c r="AI15" s="249"/>
      <c r="AJ15" s="249"/>
      <c r="AK15" s="249"/>
      <c r="AL15" s="250"/>
      <c r="AM15" s="248"/>
      <c r="AN15" s="249"/>
      <c r="AO15" s="249"/>
      <c r="AP15" s="249"/>
      <c r="AQ15" s="249"/>
      <c r="AR15" s="249"/>
      <c r="AS15" s="249"/>
      <c r="AT15" s="249"/>
      <c r="AU15" s="249"/>
      <c r="AV15" s="249"/>
      <c r="AW15" s="249"/>
      <c r="AX15" s="250"/>
    </row>
    <row r="16" spans="2:50" s="7" customFormat="1" ht="15" customHeight="1" x14ac:dyDescent="0.25">
      <c r="B16" s="54" t="s">
        <v>46</v>
      </c>
      <c r="C16" s="51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3"/>
      <c r="O16" s="51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3"/>
      <c r="AA16" s="51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3"/>
      <c r="AM16" s="51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3"/>
    </row>
    <row r="17" spans="2:50" s="7" customFormat="1" ht="15.75" x14ac:dyDescent="0.25">
      <c r="B17" s="54" t="s">
        <v>47</v>
      </c>
      <c r="C17" s="51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3"/>
      <c r="O17" s="51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3"/>
      <c r="AA17" s="51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3"/>
      <c r="AM17" s="51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3"/>
    </row>
    <row r="18" spans="2:50" s="7" customFormat="1" ht="15.75" x14ac:dyDescent="0.25">
      <c r="B18" s="54" t="s">
        <v>48</v>
      </c>
      <c r="C18" s="51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3"/>
      <c r="O18" s="51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3"/>
      <c r="AA18" s="51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3"/>
      <c r="AM18" s="51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3"/>
    </row>
    <row r="19" spans="2:50" s="7" customFormat="1" ht="15" customHeight="1" x14ac:dyDescent="0.25">
      <c r="B19" s="54" t="s">
        <v>49</v>
      </c>
      <c r="C19" s="51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3"/>
      <c r="O19" s="51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3"/>
      <c r="AA19" s="51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3"/>
      <c r="AM19" s="51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3"/>
    </row>
    <row r="20" spans="2:50" s="7" customFormat="1" ht="15.75" x14ac:dyDescent="0.25">
      <c r="B20" s="54" t="s">
        <v>50</v>
      </c>
      <c r="C20" s="51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3"/>
      <c r="O20" s="51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3"/>
      <c r="AA20" s="51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3"/>
      <c r="AM20" s="51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3"/>
    </row>
    <row r="21" spans="2:50" s="7" customFormat="1" ht="15.75" x14ac:dyDescent="0.25">
      <c r="B21" s="54" t="s">
        <v>51</v>
      </c>
      <c r="C21" s="51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3"/>
      <c r="O21" s="51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3"/>
      <c r="AA21" s="51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3"/>
      <c r="AM21" s="51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3"/>
    </row>
    <row r="22" spans="2:50" s="7" customFormat="1" ht="15" customHeight="1" x14ac:dyDescent="0.25">
      <c r="B22" s="54" t="s">
        <v>52</v>
      </c>
      <c r="C22" s="51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3"/>
      <c r="O22" s="51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3"/>
      <c r="AA22" s="51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3"/>
      <c r="AM22" s="51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3"/>
    </row>
    <row r="23" spans="2:50" s="7" customFormat="1" ht="15.75" x14ac:dyDescent="0.25">
      <c r="B23" s="54" t="s">
        <v>53</v>
      </c>
      <c r="C23" s="51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3"/>
      <c r="O23" s="51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3"/>
      <c r="AA23" s="51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3"/>
      <c r="AM23" s="51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3"/>
    </row>
    <row r="24" spans="2:50" s="7" customFormat="1" ht="15.75" x14ac:dyDescent="0.25">
      <c r="B24" s="54" t="s">
        <v>54</v>
      </c>
      <c r="C24" s="51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3"/>
      <c r="O24" s="51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3"/>
      <c r="AA24" s="51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3"/>
      <c r="AM24" s="51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3"/>
    </row>
    <row r="25" spans="2:50" s="7" customFormat="1" ht="15.75" x14ac:dyDescent="0.25">
      <c r="B25" s="54" t="s">
        <v>55</v>
      </c>
      <c r="C25" s="51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3"/>
      <c r="O25" s="51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3"/>
      <c r="AA25" s="51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3"/>
      <c r="AM25" s="51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3"/>
    </row>
    <row r="26" spans="2:50" s="50" customFormat="1" ht="4.5" customHeight="1" thickBot="1" x14ac:dyDescent="0.3">
      <c r="B26" s="48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</row>
    <row r="27" spans="2:50" s="7" customFormat="1" ht="16.5" x14ac:dyDescent="0.25">
      <c r="B27" s="56" t="s">
        <v>91</v>
      </c>
      <c r="C27" s="251"/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N27" s="251"/>
      <c r="O27" s="251"/>
      <c r="P27" s="251"/>
      <c r="Q27" s="251"/>
      <c r="R27" s="251"/>
      <c r="S27" s="251"/>
      <c r="T27" s="251"/>
      <c r="U27" s="251"/>
      <c r="V27" s="251"/>
      <c r="W27" s="251"/>
      <c r="X27" s="251"/>
      <c r="Y27" s="251"/>
      <c r="Z27" s="251"/>
      <c r="AA27" s="251"/>
      <c r="AB27" s="251"/>
      <c r="AC27" s="251"/>
      <c r="AD27" s="251"/>
      <c r="AE27" s="251"/>
      <c r="AF27" s="251"/>
      <c r="AG27" s="251"/>
      <c r="AH27" s="251"/>
      <c r="AI27" s="251"/>
      <c r="AJ27" s="251"/>
      <c r="AK27" s="251"/>
      <c r="AL27" s="251"/>
      <c r="AM27" s="251"/>
      <c r="AN27" s="251"/>
      <c r="AO27" s="251"/>
      <c r="AP27" s="251"/>
      <c r="AQ27" s="251"/>
      <c r="AR27" s="251"/>
      <c r="AS27" s="251"/>
      <c r="AT27" s="251"/>
      <c r="AU27" s="251"/>
      <c r="AV27" s="251"/>
      <c r="AW27" s="251"/>
      <c r="AX27" s="251"/>
    </row>
    <row r="28" spans="2:50" ht="15.75" x14ac:dyDescent="0.25">
      <c r="B28" s="57" t="s">
        <v>199</v>
      </c>
      <c r="C28" s="252"/>
      <c r="D28" s="253"/>
      <c r="E28" s="253"/>
      <c r="F28" s="253"/>
      <c r="G28" s="253"/>
      <c r="H28" s="253"/>
      <c r="I28" s="253"/>
      <c r="J28" s="253"/>
      <c r="K28" s="253"/>
      <c r="L28" s="253"/>
      <c r="M28" s="253"/>
      <c r="N28" s="254"/>
      <c r="O28" s="252"/>
      <c r="P28" s="253"/>
      <c r="Q28" s="253"/>
      <c r="R28" s="253"/>
      <c r="S28" s="253"/>
      <c r="T28" s="253"/>
      <c r="U28" s="253"/>
      <c r="V28" s="253"/>
      <c r="W28" s="253"/>
      <c r="X28" s="253"/>
      <c r="Y28" s="253"/>
      <c r="Z28" s="254"/>
      <c r="AA28" s="252"/>
      <c r="AB28" s="253"/>
      <c r="AC28" s="253"/>
      <c r="AD28" s="253"/>
      <c r="AE28" s="253"/>
      <c r="AF28" s="253"/>
      <c r="AG28" s="253"/>
      <c r="AH28" s="253"/>
      <c r="AI28" s="253"/>
      <c r="AJ28" s="253"/>
      <c r="AK28" s="253"/>
      <c r="AL28" s="254"/>
      <c r="AM28" s="252"/>
      <c r="AN28" s="253"/>
      <c r="AO28" s="253"/>
      <c r="AP28" s="253"/>
      <c r="AQ28" s="253"/>
      <c r="AR28" s="253"/>
      <c r="AS28" s="253"/>
      <c r="AT28" s="253"/>
      <c r="AU28" s="253"/>
      <c r="AV28" s="253"/>
      <c r="AW28" s="253"/>
      <c r="AX28" s="254"/>
    </row>
    <row r="29" spans="2:50" x14ac:dyDescent="0.25">
      <c r="C29" s="255"/>
      <c r="D29" s="255"/>
      <c r="E29" s="255"/>
      <c r="F29" s="255"/>
      <c r="G29" s="255"/>
      <c r="H29" s="255"/>
      <c r="I29" s="255"/>
      <c r="J29" s="255"/>
      <c r="K29" s="255"/>
      <c r="L29" s="255"/>
      <c r="M29" s="255"/>
      <c r="N29" s="255"/>
      <c r="O29" s="255"/>
      <c r="P29" s="255"/>
      <c r="Q29" s="255"/>
      <c r="R29" s="255"/>
      <c r="S29" s="255"/>
      <c r="T29" s="255"/>
      <c r="U29" s="255"/>
      <c r="V29" s="255"/>
      <c r="W29" s="255"/>
      <c r="X29" s="255"/>
      <c r="Y29" s="255"/>
      <c r="Z29" s="255"/>
      <c r="AA29" s="255"/>
      <c r="AB29" s="255"/>
      <c r="AC29" s="255"/>
      <c r="AD29" s="255"/>
      <c r="AE29" s="255"/>
      <c r="AF29" s="255"/>
      <c r="AG29" s="255"/>
      <c r="AH29" s="255"/>
      <c r="AI29" s="255"/>
      <c r="AJ29" s="255"/>
      <c r="AK29" s="255"/>
      <c r="AL29" s="255"/>
      <c r="AM29" s="255"/>
      <c r="AN29" s="255"/>
      <c r="AO29" s="255"/>
      <c r="AP29" s="255"/>
      <c r="AQ29" s="255"/>
      <c r="AR29" s="255"/>
      <c r="AS29" s="255"/>
      <c r="AT29" s="255"/>
      <c r="AU29" s="255"/>
      <c r="AV29" s="255"/>
      <c r="AW29" s="255"/>
      <c r="AX29" s="255"/>
    </row>
    <row r="30" spans="2:50" x14ac:dyDescent="0.25"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7"/>
    </row>
  </sheetData>
  <mergeCells count="26">
    <mergeCell ref="B3:E3"/>
    <mergeCell ref="B4:E4"/>
    <mergeCell ref="B5:E5"/>
    <mergeCell ref="B7:B8"/>
    <mergeCell ref="C7:N7"/>
    <mergeCell ref="AM7:AX7"/>
    <mergeCell ref="C10:N10"/>
    <mergeCell ref="O10:Z10"/>
    <mergeCell ref="AM10:AX10"/>
    <mergeCell ref="AA7:AL7"/>
    <mergeCell ref="AA10:AL10"/>
    <mergeCell ref="O7:Z7"/>
    <mergeCell ref="C30:N30"/>
    <mergeCell ref="C15:N15"/>
    <mergeCell ref="O15:Z15"/>
    <mergeCell ref="AM15:AX15"/>
    <mergeCell ref="AA15:AL15"/>
    <mergeCell ref="AA27:AL27"/>
    <mergeCell ref="C27:N27"/>
    <mergeCell ref="O27:Z27"/>
    <mergeCell ref="AM27:AX27"/>
    <mergeCell ref="O28:Z28"/>
    <mergeCell ref="AA28:AL28"/>
    <mergeCell ref="AM28:AX28"/>
    <mergeCell ref="C28:N28"/>
    <mergeCell ref="C29:AX29"/>
  </mergeCells>
  <phoneticPr fontId="0" type="noConversion"/>
  <pageMargins left="0.7" right="0.7" top="0.75" bottom="0.75" header="0.3" footer="0.3"/>
  <pageSetup paperSize="9" scale="9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U40"/>
  <sheetViews>
    <sheetView showGridLines="0" tabSelected="1" zoomScaleNormal="100" workbookViewId="0">
      <selection activeCell="B41" sqref="B41"/>
    </sheetView>
  </sheetViews>
  <sheetFormatPr defaultColWidth="9.140625" defaultRowHeight="16.5" x14ac:dyDescent="0.3"/>
  <cols>
    <col min="1" max="1" width="0.85546875" style="1" customWidth="1"/>
    <col min="2" max="2" width="42.42578125" style="1" bestFit="1" customWidth="1"/>
    <col min="3" max="98" width="2.7109375" style="1" customWidth="1"/>
    <col min="99" max="99" width="13.5703125" style="1" bestFit="1" customWidth="1"/>
    <col min="100" max="16384" width="9.140625" style="1"/>
  </cols>
  <sheetData>
    <row r="1" spans="2:98" customFormat="1" ht="5.25" customHeight="1" x14ac:dyDescent="0.25"/>
    <row r="2" spans="2:98" s="7" customFormat="1" x14ac:dyDescent="0.3">
      <c r="B2" s="132" t="str">
        <f>'Dati Generali'!D4&amp;"   -  Progetto n. "&amp;'Dati Generali'!D5</f>
        <v>PROVINCIA AUTONOMA DI TRENTO   -  Progetto n. 1</v>
      </c>
      <c r="C2" s="131"/>
      <c r="D2" s="131"/>
      <c r="E2" s="131"/>
    </row>
    <row r="3" spans="2:98" s="7" customFormat="1" x14ac:dyDescent="0.3">
      <c r="B3" s="211" t="str">
        <f>'Dati Generali'!D2</f>
        <v>IMPIANTO DI TRASPORTO COLLETTIVO TRA LA CITTA' DI TRENTO ED IL MONTE BONDONE</v>
      </c>
      <c r="C3" s="211"/>
      <c r="D3" s="211"/>
      <c r="E3" s="211"/>
      <c r="F3" s="112"/>
      <c r="H3" s="136"/>
    </row>
    <row r="4" spans="2:98" s="7" customFormat="1" x14ac:dyDescent="0.3">
      <c r="B4" s="212">
        <f>'Dati Generali'!D8</f>
        <v>0</v>
      </c>
      <c r="C4" s="212"/>
      <c r="D4" s="212"/>
      <c r="E4" s="212"/>
      <c r="F4" s="137"/>
      <c r="H4" s="136"/>
    </row>
    <row r="5" spans="2:98" s="7" customFormat="1" x14ac:dyDescent="0.3">
      <c r="B5" s="212" t="str">
        <f>'Dati Generali'!D9</f>
        <v>Realizzazione di nuove linee ed estensione di linee esistenti ad implementazione della rete di STIF destinati al TRM</v>
      </c>
      <c r="C5" s="212"/>
      <c r="D5" s="212"/>
      <c r="E5" s="212"/>
      <c r="F5" s="137"/>
      <c r="H5" s="136"/>
    </row>
    <row r="6" spans="2:98" s="4" customFormat="1" ht="12.75" customHeight="1" x14ac:dyDescent="0.3">
      <c r="B6" s="8"/>
      <c r="C6" s="7"/>
      <c r="D6" s="6"/>
      <c r="E6" s="10"/>
      <c r="F6" s="86"/>
      <c r="H6" s="13"/>
    </row>
    <row r="7" spans="2:98" x14ac:dyDescent="0.3">
      <c r="B7" s="259" t="s">
        <v>32</v>
      </c>
      <c r="C7" s="256">
        <v>2022</v>
      </c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8"/>
      <c r="O7" s="256">
        <v>2023</v>
      </c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8"/>
      <c r="AA7" s="256">
        <v>2024</v>
      </c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8"/>
      <c r="AM7" s="256">
        <v>2025</v>
      </c>
      <c r="AN7" s="257"/>
      <c r="AO7" s="257"/>
      <c r="AP7" s="257"/>
      <c r="AQ7" s="257"/>
      <c r="AR7" s="257"/>
      <c r="AS7" s="257"/>
      <c r="AT7" s="257"/>
      <c r="AU7" s="257"/>
      <c r="AV7" s="257"/>
      <c r="AW7" s="257"/>
      <c r="AX7" s="258"/>
      <c r="AY7" s="256">
        <v>2026</v>
      </c>
      <c r="AZ7" s="257"/>
      <c r="BA7" s="257"/>
      <c r="BB7" s="257"/>
      <c r="BC7" s="257"/>
      <c r="BD7" s="257"/>
      <c r="BE7" s="257"/>
      <c r="BF7" s="257"/>
      <c r="BG7" s="257"/>
      <c r="BH7" s="257"/>
      <c r="BI7" s="257"/>
      <c r="BJ7" s="258"/>
      <c r="BK7" s="256">
        <v>2027</v>
      </c>
      <c r="BL7" s="257"/>
      <c r="BM7" s="257"/>
      <c r="BN7" s="257"/>
      <c r="BO7" s="257"/>
      <c r="BP7" s="257"/>
      <c r="BQ7" s="257"/>
      <c r="BR7" s="257"/>
      <c r="BS7" s="257"/>
      <c r="BT7" s="257"/>
      <c r="BU7" s="257"/>
      <c r="BV7" s="258"/>
      <c r="BW7" s="256">
        <v>2028</v>
      </c>
      <c r="BX7" s="257"/>
      <c r="BY7" s="257"/>
      <c r="BZ7" s="257"/>
      <c r="CA7" s="257"/>
      <c r="CB7" s="257"/>
      <c r="CC7" s="257"/>
      <c r="CD7" s="257"/>
      <c r="CE7" s="257"/>
      <c r="CF7" s="257"/>
      <c r="CG7" s="257"/>
      <c r="CH7" s="258"/>
      <c r="CI7" s="256">
        <v>2029</v>
      </c>
      <c r="CJ7" s="257"/>
      <c r="CK7" s="257"/>
      <c r="CL7" s="257"/>
      <c r="CM7" s="257"/>
      <c r="CN7" s="257"/>
      <c r="CO7" s="257"/>
      <c r="CP7" s="257"/>
      <c r="CQ7" s="257"/>
      <c r="CR7" s="257"/>
      <c r="CS7" s="257"/>
      <c r="CT7" s="258"/>
    </row>
    <row r="8" spans="2:98" x14ac:dyDescent="0.3">
      <c r="B8" s="259"/>
      <c r="C8" s="45" t="s">
        <v>33</v>
      </c>
      <c r="D8" s="46" t="s">
        <v>34</v>
      </c>
      <c r="E8" s="46" t="s">
        <v>35</v>
      </c>
      <c r="F8" s="46" t="s">
        <v>36</v>
      </c>
      <c r="G8" s="46" t="s">
        <v>35</v>
      </c>
      <c r="H8" s="46" t="s">
        <v>33</v>
      </c>
      <c r="I8" s="46" t="s">
        <v>37</v>
      </c>
      <c r="J8" s="46" t="s">
        <v>36</v>
      </c>
      <c r="K8" s="46" t="s">
        <v>38</v>
      </c>
      <c r="L8" s="46" t="s">
        <v>39</v>
      </c>
      <c r="M8" s="46" t="s">
        <v>40</v>
      </c>
      <c r="N8" s="47" t="s">
        <v>41</v>
      </c>
      <c r="O8" s="45" t="s">
        <v>33</v>
      </c>
      <c r="P8" s="46" t="s">
        <v>34</v>
      </c>
      <c r="Q8" s="46" t="s">
        <v>35</v>
      </c>
      <c r="R8" s="46" t="s">
        <v>36</v>
      </c>
      <c r="S8" s="46" t="s">
        <v>35</v>
      </c>
      <c r="T8" s="46" t="s">
        <v>33</v>
      </c>
      <c r="U8" s="46" t="s">
        <v>37</v>
      </c>
      <c r="V8" s="46" t="s">
        <v>36</v>
      </c>
      <c r="W8" s="46" t="s">
        <v>38</v>
      </c>
      <c r="X8" s="46" t="s">
        <v>39</v>
      </c>
      <c r="Y8" s="46" t="s">
        <v>40</v>
      </c>
      <c r="Z8" s="47" t="s">
        <v>41</v>
      </c>
      <c r="AA8" s="45" t="s">
        <v>33</v>
      </c>
      <c r="AB8" s="46" t="s">
        <v>34</v>
      </c>
      <c r="AC8" s="46" t="s">
        <v>35</v>
      </c>
      <c r="AD8" s="46" t="s">
        <v>36</v>
      </c>
      <c r="AE8" s="46" t="s">
        <v>35</v>
      </c>
      <c r="AF8" s="46" t="s">
        <v>33</v>
      </c>
      <c r="AG8" s="46" t="s">
        <v>37</v>
      </c>
      <c r="AH8" s="46" t="s">
        <v>36</v>
      </c>
      <c r="AI8" s="46" t="s">
        <v>38</v>
      </c>
      <c r="AJ8" s="46" t="s">
        <v>39</v>
      </c>
      <c r="AK8" s="46" t="s">
        <v>40</v>
      </c>
      <c r="AL8" s="47" t="s">
        <v>41</v>
      </c>
      <c r="AM8" s="45" t="s">
        <v>33</v>
      </c>
      <c r="AN8" s="46" t="s">
        <v>34</v>
      </c>
      <c r="AO8" s="46" t="s">
        <v>35</v>
      </c>
      <c r="AP8" s="46" t="s">
        <v>36</v>
      </c>
      <c r="AQ8" s="46" t="s">
        <v>35</v>
      </c>
      <c r="AR8" s="46" t="s">
        <v>33</v>
      </c>
      <c r="AS8" s="46" t="s">
        <v>37</v>
      </c>
      <c r="AT8" s="46" t="s">
        <v>36</v>
      </c>
      <c r="AU8" s="46" t="s">
        <v>38</v>
      </c>
      <c r="AV8" s="46" t="s">
        <v>39</v>
      </c>
      <c r="AW8" s="46" t="s">
        <v>40</v>
      </c>
      <c r="AX8" s="47" t="s">
        <v>41</v>
      </c>
      <c r="AY8" s="45" t="s">
        <v>33</v>
      </c>
      <c r="AZ8" s="46" t="s">
        <v>34</v>
      </c>
      <c r="BA8" s="46" t="s">
        <v>35</v>
      </c>
      <c r="BB8" s="46" t="s">
        <v>36</v>
      </c>
      <c r="BC8" s="46" t="s">
        <v>35</v>
      </c>
      <c r="BD8" s="46" t="s">
        <v>33</v>
      </c>
      <c r="BE8" s="46" t="s">
        <v>37</v>
      </c>
      <c r="BF8" s="46" t="s">
        <v>36</v>
      </c>
      <c r="BG8" s="46" t="s">
        <v>38</v>
      </c>
      <c r="BH8" s="46" t="s">
        <v>39</v>
      </c>
      <c r="BI8" s="46" t="s">
        <v>40</v>
      </c>
      <c r="BJ8" s="47" t="s">
        <v>41</v>
      </c>
      <c r="BK8" s="45" t="s">
        <v>33</v>
      </c>
      <c r="BL8" s="46" t="s">
        <v>34</v>
      </c>
      <c r="BM8" s="46" t="s">
        <v>35</v>
      </c>
      <c r="BN8" s="46" t="s">
        <v>36</v>
      </c>
      <c r="BO8" s="46" t="s">
        <v>35</v>
      </c>
      <c r="BP8" s="46" t="s">
        <v>33</v>
      </c>
      <c r="BQ8" s="46" t="s">
        <v>37</v>
      </c>
      <c r="BR8" s="46" t="s">
        <v>36</v>
      </c>
      <c r="BS8" s="46" t="s">
        <v>38</v>
      </c>
      <c r="BT8" s="46" t="s">
        <v>39</v>
      </c>
      <c r="BU8" s="46" t="s">
        <v>40</v>
      </c>
      <c r="BV8" s="47" t="s">
        <v>41</v>
      </c>
      <c r="BW8" s="45" t="s">
        <v>33</v>
      </c>
      <c r="BX8" s="46" t="s">
        <v>34</v>
      </c>
      <c r="BY8" s="46" t="s">
        <v>35</v>
      </c>
      <c r="BZ8" s="46" t="s">
        <v>36</v>
      </c>
      <c r="CA8" s="46" t="s">
        <v>35</v>
      </c>
      <c r="CB8" s="46" t="s">
        <v>33</v>
      </c>
      <c r="CC8" s="46" t="s">
        <v>37</v>
      </c>
      <c r="CD8" s="46" t="s">
        <v>36</v>
      </c>
      <c r="CE8" s="46" t="s">
        <v>38</v>
      </c>
      <c r="CF8" s="46" t="s">
        <v>39</v>
      </c>
      <c r="CG8" s="46" t="s">
        <v>40</v>
      </c>
      <c r="CH8" s="47" t="s">
        <v>41</v>
      </c>
      <c r="CI8" s="45" t="s">
        <v>33</v>
      </c>
      <c r="CJ8" s="46" t="s">
        <v>34</v>
      </c>
      <c r="CK8" s="46" t="s">
        <v>35</v>
      </c>
      <c r="CL8" s="46" t="s">
        <v>36</v>
      </c>
      <c r="CM8" s="46" t="s">
        <v>35</v>
      </c>
      <c r="CN8" s="46" t="s">
        <v>33</v>
      </c>
      <c r="CO8" s="46" t="s">
        <v>37</v>
      </c>
      <c r="CP8" s="46" t="s">
        <v>36</v>
      </c>
      <c r="CQ8" s="46" t="s">
        <v>38</v>
      </c>
      <c r="CR8" s="46" t="s">
        <v>39</v>
      </c>
      <c r="CS8" s="46" t="s">
        <v>40</v>
      </c>
      <c r="CT8" s="47" t="s">
        <v>41</v>
      </c>
    </row>
    <row r="9" spans="2:98" ht="4.5" customHeight="1" x14ac:dyDescent="0.3"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0"/>
      <c r="O9" s="260"/>
      <c r="P9" s="260"/>
      <c r="Q9" s="260"/>
      <c r="R9" s="260"/>
      <c r="S9" s="260"/>
      <c r="T9" s="260"/>
      <c r="U9" s="260"/>
      <c r="V9" s="260"/>
      <c r="W9" s="260"/>
      <c r="X9" s="260"/>
      <c r="Y9" s="260"/>
      <c r="Z9" s="260"/>
      <c r="AA9" s="260"/>
      <c r="AB9" s="260"/>
      <c r="AC9" s="260"/>
      <c r="AD9" s="260"/>
      <c r="AE9" s="260"/>
      <c r="AF9" s="260"/>
      <c r="AG9" s="260"/>
      <c r="AH9" s="260"/>
      <c r="AI9" s="260"/>
      <c r="AJ9" s="260"/>
      <c r="AK9" s="260"/>
      <c r="AL9" s="260"/>
    </row>
    <row r="10" spans="2:98" s="7" customFormat="1" ht="16.5" customHeight="1" x14ac:dyDescent="0.25">
      <c r="B10" s="55" t="s">
        <v>42</v>
      </c>
      <c r="C10" s="248"/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50"/>
      <c r="O10" s="248"/>
      <c r="P10" s="249"/>
      <c r="Q10" s="249"/>
      <c r="R10" s="249"/>
      <c r="S10" s="249"/>
      <c r="T10" s="249"/>
      <c r="U10" s="249"/>
      <c r="V10" s="249"/>
      <c r="W10" s="249"/>
      <c r="X10" s="249"/>
      <c r="Y10" s="249"/>
      <c r="Z10" s="250"/>
      <c r="AA10" s="248"/>
      <c r="AB10" s="249"/>
      <c r="AC10" s="249"/>
      <c r="AD10" s="249"/>
      <c r="AE10" s="249"/>
      <c r="AF10" s="249"/>
      <c r="AG10" s="249"/>
      <c r="AH10" s="249"/>
      <c r="AI10" s="249"/>
      <c r="AJ10" s="249"/>
      <c r="AK10" s="249"/>
      <c r="AL10" s="250"/>
      <c r="AM10" s="248"/>
      <c r="AN10" s="249"/>
      <c r="AO10" s="249"/>
      <c r="AP10" s="249"/>
      <c r="AQ10" s="249"/>
      <c r="AR10" s="249"/>
      <c r="AS10" s="249"/>
      <c r="AT10" s="249"/>
      <c r="AU10" s="249"/>
      <c r="AV10" s="249"/>
      <c r="AW10" s="249"/>
      <c r="AX10" s="250"/>
      <c r="AY10" s="248"/>
      <c r="AZ10" s="249"/>
      <c r="BA10" s="249"/>
      <c r="BB10" s="249"/>
      <c r="BC10" s="249"/>
      <c r="BD10" s="249"/>
      <c r="BE10" s="249"/>
      <c r="BF10" s="249"/>
      <c r="BG10" s="249"/>
      <c r="BH10" s="249"/>
      <c r="BI10" s="249"/>
      <c r="BJ10" s="250"/>
      <c r="BK10" s="248"/>
      <c r="BL10" s="249"/>
      <c r="BM10" s="249"/>
      <c r="BN10" s="249"/>
      <c r="BO10" s="249"/>
      <c r="BP10" s="249"/>
      <c r="BQ10" s="249"/>
      <c r="BR10" s="249"/>
      <c r="BS10" s="249"/>
      <c r="BT10" s="249"/>
      <c r="BU10" s="249"/>
      <c r="BV10" s="250"/>
      <c r="BW10" s="248"/>
      <c r="BX10" s="249"/>
      <c r="BY10" s="249"/>
      <c r="BZ10" s="249"/>
      <c r="CA10" s="249"/>
      <c r="CB10" s="249"/>
      <c r="CC10" s="249"/>
      <c r="CD10" s="249"/>
      <c r="CE10" s="249"/>
      <c r="CF10" s="249"/>
      <c r="CG10" s="249"/>
      <c r="CH10" s="250"/>
      <c r="CI10" s="248"/>
      <c r="CJ10" s="249"/>
      <c r="CK10" s="249"/>
      <c r="CL10" s="249"/>
      <c r="CM10" s="249"/>
      <c r="CN10" s="249"/>
      <c r="CO10" s="249"/>
      <c r="CP10" s="249"/>
      <c r="CQ10" s="249"/>
      <c r="CR10" s="249"/>
      <c r="CS10" s="249"/>
      <c r="CT10" s="250"/>
    </row>
    <row r="11" spans="2:98" x14ac:dyDescent="0.3">
      <c r="B11" s="54" t="s">
        <v>282</v>
      </c>
      <c r="C11" s="165"/>
      <c r="D11" s="166"/>
      <c r="E11" s="166"/>
      <c r="F11" s="166"/>
      <c r="G11" s="166"/>
      <c r="H11" s="166"/>
      <c r="I11" s="166"/>
      <c r="J11" s="166"/>
      <c r="K11" s="168"/>
      <c r="L11" s="168"/>
      <c r="M11" s="168"/>
      <c r="N11" s="168"/>
      <c r="O11" s="165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7"/>
      <c r="AA11" s="165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7"/>
      <c r="AM11" s="165"/>
      <c r="AN11" s="166"/>
      <c r="AO11" s="166"/>
      <c r="AP11" s="166"/>
      <c r="AQ11" s="166"/>
      <c r="AR11" s="166"/>
      <c r="AS11" s="166"/>
      <c r="AT11" s="166"/>
      <c r="AU11" s="166"/>
      <c r="AV11" s="166"/>
      <c r="AW11" s="166"/>
      <c r="AX11" s="167"/>
      <c r="AY11" s="165"/>
      <c r="AZ11" s="166"/>
      <c r="BA11" s="166"/>
      <c r="BB11" s="166"/>
      <c r="BC11" s="166"/>
      <c r="BD11" s="166"/>
      <c r="BE11" s="166"/>
      <c r="BF11" s="166"/>
      <c r="BG11" s="166"/>
      <c r="BH11" s="166"/>
      <c r="BI11" s="166"/>
      <c r="BJ11" s="167"/>
      <c r="BK11" s="165"/>
      <c r="BL11" s="166"/>
      <c r="BM11" s="166"/>
      <c r="BN11" s="166"/>
      <c r="BO11" s="166"/>
      <c r="BP11" s="166"/>
      <c r="BQ11" s="166"/>
      <c r="BR11" s="166"/>
      <c r="BS11" s="166"/>
      <c r="BT11" s="166"/>
      <c r="BU11" s="166"/>
      <c r="BV11" s="167"/>
      <c r="BW11" s="165"/>
      <c r="BX11" s="166"/>
      <c r="BY11" s="166"/>
      <c r="BZ11" s="166"/>
      <c r="CA11" s="166"/>
      <c r="CB11" s="166"/>
      <c r="CC11" s="166"/>
      <c r="CD11" s="166"/>
      <c r="CE11" s="166"/>
      <c r="CF11" s="166"/>
      <c r="CG11" s="166"/>
      <c r="CH11" s="167"/>
      <c r="CI11" s="165"/>
      <c r="CJ11" s="166"/>
      <c r="CK11" s="166"/>
      <c r="CL11" s="166"/>
      <c r="CM11" s="166"/>
      <c r="CN11" s="166"/>
      <c r="CO11" s="166"/>
      <c r="CP11" s="166"/>
      <c r="CQ11" s="166"/>
      <c r="CR11" s="166"/>
      <c r="CS11" s="166"/>
      <c r="CT11" s="167"/>
    </row>
    <row r="12" spans="2:98" x14ac:dyDescent="0.3">
      <c r="B12" s="54" t="s">
        <v>283</v>
      </c>
      <c r="C12" s="165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7"/>
      <c r="O12" s="165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7"/>
      <c r="AA12" s="165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7"/>
      <c r="AM12" s="171"/>
      <c r="AN12" s="171"/>
      <c r="AO12" s="171"/>
      <c r="AP12" s="171"/>
      <c r="AQ12" s="171"/>
      <c r="AR12" s="171"/>
      <c r="AS12" s="171"/>
      <c r="AT12" s="171"/>
      <c r="AU12" s="171"/>
      <c r="AV12" s="171"/>
      <c r="AW12" s="166"/>
      <c r="AX12" s="167"/>
      <c r="AY12" s="165"/>
      <c r="AZ12" s="166"/>
      <c r="BA12" s="166"/>
      <c r="BB12" s="166"/>
      <c r="BC12" s="166"/>
      <c r="BD12" s="166"/>
      <c r="BE12" s="166"/>
      <c r="BF12" s="166"/>
      <c r="BG12" s="166"/>
      <c r="BH12" s="166"/>
      <c r="BI12" s="166"/>
      <c r="BJ12" s="167"/>
      <c r="BK12" s="165"/>
      <c r="BL12" s="166"/>
      <c r="BM12" s="166"/>
      <c r="BN12" s="166"/>
      <c r="BO12" s="166"/>
      <c r="BP12" s="166"/>
      <c r="BQ12" s="166"/>
      <c r="BR12" s="166"/>
      <c r="BS12" s="166"/>
      <c r="BT12" s="166"/>
      <c r="BU12" s="166"/>
      <c r="BV12" s="167"/>
      <c r="BW12" s="165"/>
      <c r="BX12" s="166"/>
      <c r="BY12" s="166"/>
      <c r="BZ12" s="166"/>
      <c r="CA12" s="166"/>
      <c r="CB12" s="166"/>
      <c r="CC12" s="166"/>
      <c r="CD12" s="166"/>
      <c r="CE12" s="166"/>
      <c r="CF12" s="166"/>
      <c r="CG12" s="166"/>
      <c r="CH12" s="167"/>
      <c r="CI12" s="165"/>
      <c r="CJ12" s="166"/>
      <c r="CK12" s="166"/>
      <c r="CL12" s="166"/>
      <c r="CM12" s="166"/>
      <c r="CN12" s="166"/>
      <c r="CO12" s="166"/>
      <c r="CP12" s="166"/>
      <c r="CQ12" s="166"/>
      <c r="CR12" s="166"/>
      <c r="CS12" s="166"/>
      <c r="CT12" s="167"/>
    </row>
    <row r="13" spans="2:98" ht="4.5" customHeight="1" x14ac:dyDescent="0.3">
      <c r="B13" s="260"/>
      <c r="C13" s="260"/>
      <c r="D13" s="260"/>
      <c r="E13" s="260"/>
      <c r="F13" s="260"/>
      <c r="G13" s="260"/>
      <c r="H13" s="260"/>
      <c r="I13" s="260"/>
      <c r="J13" s="260"/>
      <c r="K13" s="260"/>
      <c r="L13" s="260"/>
      <c r="M13" s="260"/>
      <c r="N13" s="260"/>
      <c r="O13" s="260"/>
      <c r="P13" s="260"/>
      <c r="Q13" s="260"/>
      <c r="R13" s="260"/>
      <c r="S13" s="260"/>
      <c r="T13" s="260"/>
      <c r="U13" s="260"/>
      <c r="V13" s="260"/>
      <c r="W13" s="260"/>
      <c r="X13" s="260"/>
      <c r="Y13" s="260"/>
      <c r="Z13" s="260"/>
      <c r="AA13" s="260"/>
      <c r="AB13" s="260"/>
      <c r="AC13" s="260"/>
      <c r="AD13" s="260"/>
      <c r="AE13" s="260"/>
      <c r="AF13" s="260"/>
      <c r="AG13" s="260"/>
      <c r="AH13" s="260"/>
      <c r="AI13" s="260"/>
      <c r="AJ13" s="260"/>
      <c r="AK13" s="260"/>
      <c r="AL13" s="260"/>
    </row>
    <row r="14" spans="2:98" s="7" customFormat="1" ht="16.5" customHeight="1" x14ac:dyDescent="0.25">
      <c r="B14" s="55" t="s">
        <v>56</v>
      </c>
      <c r="C14" s="248"/>
      <c r="D14" s="249"/>
      <c r="E14" s="249"/>
      <c r="F14" s="249"/>
      <c r="G14" s="249"/>
      <c r="H14" s="249"/>
      <c r="I14" s="249"/>
      <c r="J14" s="249"/>
      <c r="K14" s="249"/>
      <c r="L14" s="249"/>
      <c r="M14" s="249"/>
      <c r="N14" s="250"/>
      <c r="O14" s="248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50"/>
      <c r="AA14" s="248"/>
      <c r="AB14" s="249"/>
      <c r="AC14" s="249"/>
      <c r="AD14" s="249"/>
      <c r="AE14" s="249"/>
      <c r="AF14" s="249"/>
      <c r="AG14" s="249"/>
      <c r="AH14" s="249"/>
      <c r="AI14" s="249"/>
      <c r="AJ14" s="249"/>
      <c r="AK14" s="249"/>
      <c r="AL14" s="250"/>
      <c r="AM14" s="248"/>
      <c r="AN14" s="249"/>
      <c r="AO14" s="249"/>
      <c r="AP14" s="249"/>
      <c r="AQ14" s="249"/>
      <c r="AR14" s="249"/>
      <c r="AS14" s="249"/>
      <c r="AT14" s="249"/>
      <c r="AU14" s="249"/>
      <c r="AV14" s="249"/>
      <c r="AW14" s="249"/>
      <c r="AX14" s="250"/>
      <c r="AY14" s="248"/>
      <c r="AZ14" s="249"/>
      <c r="BA14" s="249"/>
      <c r="BB14" s="249"/>
      <c r="BC14" s="249"/>
      <c r="BD14" s="249"/>
      <c r="BE14" s="249"/>
      <c r="BF14" s="249"/>
      <c r="BG14" s="249"/>
      <c r="BH14" s="249"/>
      <c r="BI14" s="249"/>
      <c r="BJ14" s="250"/>
      <c r="BK14" s="248"/>
      <c r="BL14" s="249"/>
      <c r="BM14" s="249"/>
      <c r="BN14" s="249"/>
      <c r="BO14" s="249"/>
      <c r="BP14" s="249"/>
      <c r="BQ14" s="249"/>
      <c r="BR14" s="249"/>
      <c r="BS14" s="249"/>
      <c r="BT14" s="249"/>
      <c r="BU14" s="249"/>
      <c r="BV14" s="250"/>
      <c r="BW14" s="248"/>
      <c r="BX14" s="249"/>
      <c r="BY14" s="249"/>
      <c r="BZ14" s="249"/>
      <c r="CA14" s="249"/>
      <c r="CB14" s="249"/>
      <c r="CC14" s="249"/>
      <c r="CD14" s="249"/>
      <c r="CE14" s="249"/>
      <c r="CF14" s="249"/>
      <c r="CG14" s="249"/>
      <c r="CH14" s="250"/>
      <c r="CI14" s="248"/>
      <c r="CJ14" s="249"/>
      <c r="CK14" s="249"/>
      <c r="CL14" s="249"/>
      <c r="CM14" s="249"/>
      <c r="CN14" s="249"/>
      <c r="CO14" s="249"/>
      <c r="CP14" s="249"/>
      <c r="CQ14" s="249"/>
      <c r="CR14" s="249"/>
      <c r="CS14" s="249"/>
      <c r="CT14" s="250"/>
    </row>
    <row r="15" spans="2:98" ht="31.5" x14ac:dyDescent="0.3">
      <c r="B15" s="54" t="s">
        <v>46</v>
      </c>
      <c r="C15" s="165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7"/>
      <c r="O15" s="169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7"/>
      <c r="AA15" s="165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7"/>
      <c r="AM15" s="165"/>
      <c r="AN15" s="166"/>
      <c r="AO15" s="166"/>
      <c r="AP15" s="166"/>
      <c r="AQ15" s="166"/>
      <c r="AR15" s="166"/>
      <c r="AS15" s="166"/>
      <c r="AT15" s="166"/>
      <c r="AU15" s="166"/>
      <c r="AV15" s="166"/>
      <c r="AW15" s="166"/>
      <c r="AX15" s="167"/>
      <c r="AY15" s="165"/>
      <c r="AZ15" s="166"/>
      <c r="BA15" s="166"/>
      <c r="BB15" s="166"/>
      <c r="BC15" s="166"/>
      <c r="BD15" s="166"/>
      <c r="BE15" s="166"/>
      <c r="BF15" s="166"/>
      <c r="BG15" s="166"/>
      <c r="BH15" s="166"/>
      <c r="BI15" s="166"/>
      <c r="BJ15" s="167"/>
      <c r="BK15" s="165"/>
      <c r="BL15" s="166"/>
      <c r="BM15" s="166"/>
      <c r="BN15" s="166"/>
      <c r="BO15" s="166"/>
      <c r="BP15" s="166"/>
      <c r="BQ15" s="166"/>
      <c r="BR15" s="166"/>
      <c r="BS15" s="166"/>
      <c r="BT15" s="166"/>
      <c r="BU15" s="166"/>
      <c r="BV15" s="167"/>
      <c r="BW15" s="165"/>
      <c r="BX15" s="166"/>
      <c r="BY15" s="166"/>
      <c r="BZ15" s="166"/>
      <c r="CA15" s="166"/>
      <c r="CB15" s="166"/>
      <c r="CC15" s="166"/>
      <c r="CD15" s="166"/>
      <c r="CE15" s="166"/>
      <c r="CF15" s="166"/>
      <c r="CG15" s="166"/>
      <c r="CH15" s="167"/>
      <c r="CI15" s="165"/>
      <c r="CJ15" s="166"/>
      <c r="CK15" s="166"/>
      <c r="CL15" s="166"/>
      <c r="CM15" s="166"/>
      <c r="CN15" s="166"/>
      <c r="CO15" s="166"/>
      <c r="CP15" s="166"/>
      <c r="CQ15" s="166"/>
      <c r="CR15" s="166"/>
      <c r="CS15" s="166"/>
      <c r="CT15" s="167"/>
    </row>
    <row r="16" spans="2:98" x14ac:dyDescent="0.3">
      <c r="B16" s="54" t="s">
        <v>47</v>
      </c>
      <c r="C16" s="165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7"/>
      <c r="O16" s="165"/>
      <c r="P16" s="169"/>
      <c r="Q16" s="169"/>
      <c r="R16" s="166"/>
      <c r="S16" s="166"/>
      <c r="T16" s="166"/>
      <c r="U16" s="166"/>
      <c r="V16" s="166"/>
      <c r="W16" s="166"/>
      <c r="X16" s="166"/>
      <c r="Y16" s="166"/>
      <c r="Z16" s="167"/>
      <c r="AA16" s="165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7"/>
      <c r="AM16" s="165"/>
      <c r="AN16" s="166"/>
      <c r="AO16" s="166"/>
      <c r="AP16" s="166"/>
      <c r="AQ16" s="166"/>
      <c r="AR16" s="166"/>
      <c r="AS16" s="166"/>
      <c r="AT16" s="166"/>
      <c r="AU16" s="166"/>
      <c r="AV16" s="166"/>
      <c r="AW16" s="166"/>
      <c r="AX16" s="167"/>
      <c r="AY16" s="165"/>
      <c r="AZ16" s="166"/>
      <c r="BA16" s="166"/>
      <c r="BB16" s="166"/>
      <c r="BC16" s="166"/>
      <c r="BD16" s="166"/>
      <c r="BE16" s="166"/>
      <c r="BF16" s="166"/>
      <c r="BG16" s="166"/>
      <c r="BH16" s="166"/>
      <c r="BI16" s="166"/>
      <c r="BJ16" s="167"/>
      <c r="BK16" s="165"/>
      <c r="BL16" s="166"/>
      <c r="BM16" s="166"/>
      <c r="BN16" s="166"/>
      <c r="BO16" s="166"/>
      <c r="BP16" s="166"/>
      <c r="BQ16" s="166"/>
      <c r="BR16" s="166"/>
      <c r="BS16" s="166"/>
      <c r="BT16" s="166"/>
      <c r="BU16" s="166"/>
      <c r="BV16" s="167"/>
      <c r="BW16" s="165"/>
      <c r="BX16" s="166"/>
      <c r="BY16" s="166"/>
      <c r="BZ16" s="166"/>
      <c r="CA16" s="166"/>
      <c r="CB16" s="166"/>
      <c r="CC16" s="166"/>
      <c r="CD16" s="166"/>
      <c r="CE16" s="166"/>
      <c r="CF16" s="166"/>
      <c r="CG16" s="166"/>
      <c r="CH16" s="167"/>
      <c r="CI16" s="165"/>
      <c r="CJ16" s="166"/>
      <c r="CK16" s="166"/>
      <c r="CL16" s="166"/>
      <c r="CM16" s="166"/>
      <c r="CN16" s="166"/>
      <c r="CO16" s="166"/>
      <c r="CP16" s="166"/>
      <c r="CQ16" s="166"/>
      <c r="CR16" s="166"/>
      <c r="CS16" s="166"/>
      <c r="CT16" s="167"/>
    </row>
    <row r="17" spans="2:98" x14ac:dyDescent="0.3">
      <c r="B17" s="54" t="s">
        <v>48</v>
      </c>
      <c r="C17" s="165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7"/>
      <c r="O17" s="165"/>
      <c r="P17" s="166"/>
      <c r="Q17" s="166"/>
      <c r="R17" s="169"/>
      <c r="S17" s="169"/>
      <c r="T17" s="169"/>
      <c r="U17" s="169"/>
      <c r="V17" s="169"/>
      <c r="W17" s="166"/>
      <c r="X17" s="166"/>
      <c r="Y17" s="166"/>
      <c r="Z17" s="167"/>
      <c r="AA17" s="165"/>
      <c r="AB17" s="166"/>
      <c r="AC17" s="166"/>
      <c r="AD17" s="166"/>
      <c r="AE17" s="166"/>
      <c r="AF17" s="166"/>
      <c r="AG17" s="166"/>
      <c r="AH17" s="166"/>
      <c r="AI17" s="166"/>
      <c r="AJ17" s="166"/>
      <c r="AK17" s="166"/>
      <c r="AL17" s="167"/>
      <c r="AM17" s="165"/>
      <c r="AN17" s="166"/>
      <c r="AO17" s="166"/>
      <c r="AP17" s="166"/>
      <c r="AQ17" s="166"/>
      <c r="AR17" s="166"/>
      <c r="AS17" s="166"/>
      <c r="AT17" s="166"/>
      <c r="AU17" s="166"/>
      <c r="AV17" s="166"/>
      <c r="AW17" s="166"/>
      <c r="AX17" s="167"/>
      <c r="AY17" s="165"/>
      <c r="AZ17" s="166"/>
      <c r="BA17" s="166"/>
      <c r="BB17" s="166"/>
      <c r="BC17" s="166"/>
      <c r="BD17" s="166"/>
      <c r="BE17" s="166"/>
      <c r="BF17" s="166"/>
      <c r="BG17" s="166"/>
      <c r="BH17" s="166"/>
      <c r="BI17" s="166"/>
      <c r="BJ17" s="167"/>
      <c r="BK17" s="165"/>
      <c r="BL17" s="166"/>
      <c r="BM17" s="166"/>
      <c r="BN17" s="166"/>
      <c r="BO17" s="166"/>
      <c r="BP17" s="166"/>
      <c r="BQ17" s="166"/>
      <c r="BR17" s="166"/>
      <c r="BS17" s="166"/>
      <c r="BT17" s="166"/>
      <c r="BU17" s="166"/>
      <c r="BV17" s="167"/>
      <c r="BW17" s="165"/>
      <c r="BX17" s="166"/>
      <c r="BY17" s="166"/>
      <c r="BZ17" s="166"/>
      <c r="CA17" s="166"/>
      <c r="CB17" s="166"/>
      <c r="CC17" s="166"/>
      <c r="CD17" s="166"/>
      <c r="CE17" s="166"/>
      <c r="CF17" s="166"/>
      <c r="CG17" s="166"/>
      <c r="CH17" s="167"/>
      <c r="CI17" s="165"/>
      <c r="CJ17" s="166"/>
      <c r="CK17" s="166"/>
      <c r="CL17" s="166"/>
      <c r="CM17" s="166"/>
      <c r="CN17" s="166"/>
      <c r="CO17" s="166"/>
      <c r="CP17" s="166"/>
      <c r="CQ17" s="166"/>
      <c r="CR17" s="166"/>
      <c r="CS17" s="166"/>
      <c r="CT17" s="167"/>
    </row>
    <row r="18" spans="2:98" x14ac:dyDescent="0.3">
      <c r="B18" s="54" t="s">
        <v>57</v>
      </c>
      <c r="C18" s="165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7"/>
      <c r="O18" s="165"/>
      <c r="P18" s="166"/>
      <c r="Q18" s="166"/>
      <c r="R18" s="166"/>
      <c r="S18" s="166"/>
      <c r="T18" s="166"/>
      <c r="U18" s="166"/>
      <c r="V18" s="166"/>
      <c r="W18" s="170"/>
      <c r="X18" s="170"/>
      <c r="Y18" s="170"/>
      <c r="Z18" s="170"/>
      <c r="AA18" s="170"/>
      <c r="AB18" s="170"/>
      <c r="AC18" s="166"/>
      <c r="AD18" s="166"/>
      <c r="AE18" s="166"/>
      <c r="AF18" s="166"/>
      <c r="AG18" s="166"/>
      <c r="AH18" s="166"/>
      <c r="AI18" s="166"/>
      <c r="AJ18" s="166"/>
      <c r="AK18" s="166"/>
      <c r="AL18" s="167"/>
      <c r="AM18" s="165"/>
      <c r="AN18" s="166"/>
      <c r="AO18" s="166"/>
      <c r="AP18" s="166"/>
      <c r="AQ18" s="166"/>
      <c r="AR18" s="166"/>
      <c r="AS18" s="166"/>
      <c r="AT18" s="166"/>
      <c r="AU18" s="166"/>
      <c r="AV18" s="166"/>
      <c r="AW18" s="166"/>
      <c r="AX18" s="167"/>
      <c r="AY18" s="165"/>
      <c r="AZ18" s="166"/>
      <c r="BA18" s="166"/>
      <c r="BB18" s="166"/>
      <c r="BC18" s="166"/>
      <c r="BD18" s="166"/>
      <c r="BE18" s="166"/>
      <c r="BF18" s="166"/>
      <c r="BG18" s="166"/>
      <c r="BH18" s="166"/>
      <c r="BI18" s="166"/>
      <c r="BJ18" s="167"/>
      <c r="BK18" s="165"/>
      <c r="BL18" s="166"/>
      <c r="BM18" s="166"/>
      <c r="BN18" s="166"/>
      <c r="BO18" s="166"/>
      <c r="BP18" s="166"/>
      <c r="BQ18" s="166"/>
      <c r="BR18" s="166"/>
      <c r="BS18" s="166"/>
      <c r="BT18" s="166"/>
      <c r="BU18" s="166"/>
      <c r="BV18" s="167"/>
      <c r="BW18" s="165"/>
      <c r="BX18" s="166"/>
      <c r="BY18" s="166"/>
      <c r="BZ18" s="166"/>
      <c r="CA18" s="166"/>
      <c r="CB18" s="166"/>
      <c r="CC18" s="166"/>
      <c r="CD18" s="166"/>
      <c r="CE18" s="166"/>
      <c r="CF18" s="166"/>
      <c r="CG18" s="166"/>
      <c r="CH18" s="167"/>
      <c r="CI18" s="165"/>
      <c r="CJ18" s="166"/>
      <c r="CK18" s="166"/>
      <c r="CL18" s="166"/>
      <c r="CM18" s="166"/>
      <c r="CN18" s="166"/>
      <c r="CO18" s="166"/>
      <c r="CP18" s="166"/>
      <c r="CQ18" s="166"/>
      <c r="CR18" s="166"/>
      <c r="CS18" s="166"/>
      <c r="CT18" s="167"/>
    </row>
    <row r="19" spans="2:98" x14ac:dyDescent="0.3">
      <c r="B19" s="54" t="s">
        <v>284</v>
      </c>
      <c r="C19" s="165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7"/>
      <c r="O19" s="165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7"/>
      <c r="AA19" s="165"/>
      <c r="AB19" s="166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5"/>
      <c r="AN19" s="166"/>
      <c r="AO19" s="166"/>
      <c r="AP19" s="166"/>
      <c r="AQ19" s="166"/>
      <c r="AR19" s="166"/>
      <c r="AS19" s="166"/>
      <c r="AT19" s="166"/>
      <c r="AU19" s="166"/>
      <c r="AV19" s="166"/>
      <c r="AW19" s="166"/>
      <c r="AX19" s="167"/>
      <c r="AY19" s="165"/>
      <c r="AZ19" s="166"/>
      <c r="BA19" s="166"/>
      <c r="BB19" s="166"/>
      <c r="BC19" s="166"/>
      <c r="BD19" s="166"/>
      <c r="BE19" s="166"/>
      <c r="BF19" s="166"/>
      <c r="BG19" s="166"/>
      <c r="BH19" s="166"/>
      <c r="BI19" s="166"/>
      <c r="BJ19" s="167"/>
      <c r="BK19" s="165"/>
      <c r="BL19" s="166"/>
      <c r="BM19" s="166"/>
      <c r="BN19" s="166"/>
      <c r="BO19" s="166"/>
      <c r="BP19" s="166"/>
      <c r="BQ19" s="166"/>
      <c r="BR19" s="166"/>
      <c r="BS19" s="166"/>
      <c r="BT19" s="166"/>
      <c r="BU19" s="166"/>
      <c r="BV19" s="167"/>
      <c r="BW19" s="165"/>
      <c r="BX19" s="166"/>
      <c r="BY19" s="166"/>
      <c r="BZ19" s="166"/>
      <c r="CA19" s="166"/>
      <c r="CB19" s="166"/>
      <c r="CC19" s="166"/>
      <c r="CD19" s="166"/>
      <c r="CE19" s="166"/>
      <c r="CF19" s="166"/>
      <c r="CG19" s="166"/>
      <c r="CH19" s="167"/>
      <c r="CI19" s="165"/>
      <c r="CJ19" s="166"/>
      <c r="CK19" s="166"/>
      <c r="CL19" s="166"/>
      <c r="CM19" s="166"/>
      <c r="CN19" s="166"/>
      <c r="CO19" s="166"/>
      <c r="CP19" s="166"/>
      <c r="CQ19" s="166"/>
      <c r="CR19" s="166"/>
      <c r="CS19" s="166"/>
      <c r="CT19" s="167"/>
    </row>
    <row r="20" spans="2:98" ht="4.5" customHeight="1" x14ac:dyDescent="0.3">
      <c r="B20" s="260"/>
      <c r="C20" s="260"/>
      <c r="D20" s="260"/>
      <c r="E20" s="260"/>
      <c r="F20" s="260"/>
      <c r="G20" s="260"/>
      <c r="H20" s="260"/>
      <c r="I20" s="260"/>
      <c r="J20" s="260"/>
      <c r="K20" s="260"/>
      <c r="L20" s="260"/>
      <c r="M20" s="260"/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260"/>
      <c r="Z20" s="260"/>
      <c r="AA20" s="260"/>
      <c r="AB20" s="260"/>
      <c r="AC20" s="260"/>
      <c r="AD20" s="260"/>
      <c r="AE20" s="260"/>
      <c r="AF20" s="260"/>
      <c r="AG20" s="260"/>
      <c r="AH20" s="260"/>
      <c r="AI20" s="260"/>
      <c r="AJ20" s="260"/>
      <c r="AK20" s="260"/>
      <c r="AL20" s="260"/>
    </row>
    <row r="21" spans="2:98" s="7" customFormat="1" ht="16.5" customHeight="1" x14ac:dyDescent="0.25">
      <c r="B21" s="55" t="s">
        <v>58</v>
      </c>
      <c r="C21" s="248"/>
      <c r="D21" s="249"/>
      <c r="E21" s="249"/>
      <c r="F21" s="249"/>
      <c r="G21" s="249"/>
      <c r="H21" s="249"/>
      <c r="I21" s="249"/>
      <c r="J21" s="249"/>
      <c r="K21" s="249"/>
      <c r="L21" s="249"/>
      <c r="M21" s="249"/>
      <c r="N21" s="250"/>
      <c r="O21" s="248"/>
      <c r="P21" s="249"/>
      <c r="Q21" s="249"/>
      <c r="R21" s="249"/>
      <c r="S21" s="249"/>
      <c r="T21" s="249"/>
      <c r="U21" s="249"/>
      <c r="V21" s="249"/>
      <c r="W21" s="249"/>
      <c r="X21" s="249"/>
      <c r="Y21" s="249"/>
      <c r="Z21" s="250"/>
      <c r="AA21" s="248"/>
      <c r="AB21" s="249"/>
      <c r="AC21" s="249"/>
      <c r="AD21" s="249"/>
      <c r="AE21" s="249"/>
      <c r="AF21" s="249"/>
      <c r="AG21" s="249"/>
      <c r="AH21" s="249"/>
      <c r="AI21" s="249"/>
      <c r="AJ21" s="249"/>
      <c r="AK21" s="249"/>
      <c r="AL21" s="250"/>
      <c r="AM21" s="248"/>
      <c r="AN21" s="249"/>
      <c r="AO21" s="249"/>
      <c r="AP21" s="249"/>
      <c r="AQ21" s="249"/>
      <c r="AR21" s="249"/>
      <c r="AS21" s="249"/>
      <c r="AT21" s="249"/>
      <c r="AU21" s="249"/>
      <c r="AV21" s="249"/>
      <c r="AW21" s="249"/>
      <c r="AX21" s="250"/>
      <c r="AY21" s="248"/>
      <c r="AZ21" s="249"/>
      <c r="BA21" s="249"/>
      <c r="BB21" s="249"/>
      <c r="BC21" s="249"/>
      <c r="BD21" s="249"/>
      <c r="BE21" s="249"/>
      <c r="BF21" s="249"/>
      <c r="BG21" s="249"/>
      <c r="BH21" s="249"/>
      <c r="BI21" s="249"/>
      <c r="BJ21" s="250"/>
      <c r="BK21" s="248"/>
      <c r="BL21" s="249"/>
      <c r="BM21" s="249"/>
      <c r="BN21" s="249"/>
      <c r="BO21" s="249"/>
      <c r="BP21" s="249"/>
      <c r="BQ21" s="249"/>
      <c r="BR21" s="249"/>
      <c r="BS21" s="249"/>
      <c r="BT21" s="249"/>
      <c r="BU21" s="249"/>
      <c r="BV21" s="250"/>
      <c r="BW21" s="248"/>
      <c r="BX21" s="249"/>
      <c r="BY21" s="249"/>
      <c r="BZ21" s="249"/>
      <c r="CA21" s="249"/>
      <c r="CB21" s="249"/>
      <c r="CC21" s="249"/>
      <c r="CD21" s="249"/>
      <c r="CE21" s="249"/>
      <c r="CF21" s="249"/>
      <c r="CG21" s="249"/>
      <c r="CH21" s="250"/>
      <c r="CI21" s="248"/>
      <c r="CJ21" s="249"/>
      <c r="CK21" s="249"/>
      <c r="CL21" s="249"/>
      <c r="CM21" s="249"/>
      <c r="CN21" s="249"/>
      <c r="CO21" s="249"/>
      <c r="CP21" s="249"/>
      <c r="CQ21" s="249"/>
      <c r="CR21" s="249"/>
      <c r="CS21" s="249"/>
      <c r="CT21" s="250"/>
    </row>
    <row r="22" spans="2:98" ht="31.5" x14ac:dyDescent="0.3">
      <c r="B22" s="54" t="s">
        <v>46</v>
      </c>
      <c r="C22" s="165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7"/>
      <c r="O22" s="165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7"/>
      <c r="AA22" s="165"/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167"/>
      <c r="AM22" s="165"/>
      <c r="AN22" s="166"/>
      <c r="AO22" s="166"/>
      <c r="AP22" s="166"/>
      <c r="AQ22" s="166"/>
      <c r="AR22" s="166"/>
      <c r="AS22" s="166"/>
      <c r="AT22" s="166"/>
      <c r="AU22" s="166"/>
      <c r="AV22" s="166"/>
      <c r="AW22" s="166"/>
      <c r="AX22" s="167"/>
      <c r="AY22" s="165"/>
      <c r="AZ22" s="166"/>
      <c r="BA22" s="166"/>
      <c r="BB22" s="166"/>
      <c r="BC22" s="166"/>
      <c r="BD22" s="166"/>
      <c r="BE22" s="166"/>
      <c r="BF22" s="166"/>
      <c r="BG22" s="166"/>
      <c r="BH22" s="166"/>
      <c r="BI22" s="166"/>
      <c r="BJ22" s="167"/>
      <c r="BK22" s="165"/>
      <c r="BL22" s="166"/>
      <c r="BM22" s="166"/>
      <c r="BN22" s="166"/>
      <c r="BO22" s="166"/>
      <c r="BP22" s="166"/>
      <c r="BQ22" s="166"/>
      <c r="BR22" s="166"/>
      <c r="BS22" s="166"/>
      <c r="BT22" s="166"/>
      <c r="BU22" s="166"/>
      <c r="BV22" s="167"/>
      <c r="BW22" s="165"/>
      <c r="BX22" s="166"/>
      <c r="BY22" s="166"/>
      <c r="BZ22" s="166"/>
      <c r="CA22" s="166"/>
      <c r="CB22" s="166"/>
      <c r="CC22" s="166"/>
      <c r="CD22" s="166"/>
      <c r="CE22" s="166"/>
      <c r="CF22" s="166"/>
      <c r="CG22" s="166"/>
      <c r="CH22" s="167"/>
      <c r="CI22" s="165"/>
      <c r="CJ22" s="166"/>
      <c r="CK22" s="166"/>
      <c r="CL22" s="166"/>
      <c r="CM22" s="166"/>
      <c r="CN22" s="166"/>
      <c r="CO22" s="166"/>
      <c r="CP22" s="166"/>
      <c r="CQ22" s="166"/>
      <c r="CR22" s="166"/>
      <c r="CS22" s="166"/>
      <c r="CT22" s="167"/>
    </row>
    <row r="23" spans="2:98" x14ac:dyDescent="0.3">
      <c r="B23" s="54" t="s">
        <v>47</v>
      </c>
      <c r="C23" s="165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7"/>
      <c r="O23" s="165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7"/>
      <c r="AA23" s="165"/>
      <c r="AB23" s="166"/>
      <c r="AC23" s="166"/>
      <c r="AD23" s="166"/>
      <c r="AE23" s="166"/>
      <c r="AF23" s="166"/>
      <c r="AG23" s="166"/>
      <c r="AH23" s="166"/>
      <c r="AI23" s="166"/>
      <c r="AJ23" s="166"/>
      <c r="AK23" s="166"/>
      <c r="AL23" s="167"/>
      <c r="AM23" s="165"/>
      <c r="AN23" s="166"/>
      <c r="AO23" s="166"/>
      <c r="AP23" s="166"/>
      <c r="AQ23" s="166"/>
      <c r="AR23" s="166"/>
      <c r="AS23" s="166"/>
      <c r="AT23" s="166"/>
      <c r="AU23" s="166"/>
      <c r="AV23" s="166"/>
      <c r="AW23" s="166"/>
      <c r="AX23" s="167"/>
      <c r="AY23" s="165"/>
      <c r="AZ23" s="166"/>
      <c r="BA23" s="166"/>
      <c r="BB23" s="166"/>
      <c r="BC23" s="166"/>
      <c r="BD23" s="166"/>
      <c r="BE23" s="166"/>
      <c r="BF23" s="166"/>
      <c r="BG23" s="166"/>
      <c r="BH23" s="166"/>
      <c r="BI23" s="166"/>
      <c r="BJ23" s="167"/>
      <c r="BK23" s="165"/>
      <c r="BL23" s="166"/>
      <c r="BM23" s="166"/>
      <c r="BN23" s="166"/>
      <c r="BO23" s="166"/>
      <c r="BP23" s="166"/>
      <c r="BQ23" s="166"/>
      <c r="BR23" s="166"/>
      <c r="BS23" s="166"/>
      <c r="BT23" s="166"/>
      <c r="BU23" s="166"/>
      <c r="BV23" s="167"/>
      <c r="BW23" s="165"/>
      <c r="BX23" s="166"/>
      <c r="BY23" s="166"/>
      <c r="BZ23" s="166"/>
      <c r="CA23" s="166"/>
      <c r="CB23" s="166"/>
      <c r="CC23" s="166"/>
      <c r="CD23" s="166"/>
      <c r="CE23" s="166"/>
      <c r="CF23" s="166"/>
      <c r="CG23" s="166"/>
      <c r="CH23" s="167"/>
      <c r="CI23" s="165"/>
      <c r="CJ23" s="166"/>
      <c r="CK23" s="166"/>
      <c r="CL23" s="166"/>
      <c r="CM23" s="166"/>
      <c r="CN23" s="166"/>
      <c r="CO23" s="166"/>
      <c r="CP23" s="166"/>
      <c r="CQ23" s="166"/>
      <c r="CR23" s="166"/>
      <c r="CS23" s="166"/>
      <c r="CT23" s="167"/>
    </row>
    <row r="24" spans="2:98" x14ac:dyDescent="0.3">
      <c r="B24" s="54" t="s">
        <v>48</v>
      </c>
      <c r="C24" s="165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7"/>
      <c r="O24" s="165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7"/>
      <c r="AA24" s="165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7"/>
      <c r="AM24" s="165"/>
      <c r="AN24" s="166"/>
      <c r="AO24" s="166"/>
      <c r="AP24" s="166"/>
      <c r="AQ24" s="166"/>
      <c r="AR24" s="166"/>
      <c r="AS24" s="166"/>
      <c r="AT24" s="166"/>
      <c r="AU24" s="166"/>
      <c r="AV24" s="166"/>
      <c r="AW24" s="166"/>
      <c r="AX24" s="167"/>
      <c r="AY24" s="165"/>
      <c r="AZ24" s="166"/>
      <c r="BA24" s="166"/>
      <c r="BB24" s="166"/>
      <c r="BC24" s="166"/>
      <c r="BD24" s="166"/>
      <c r="BE24" s="166"/>
      <c r="BF24" s="166"/>
      <c r="BG24" s="166"/>
      <c r="BH24" s="166"/>
      <c r="BI24" s="166"/>
      <c r="BJ24" s="167"/>
      <c r="BK24" s="165"/>
      <c r="BL24" s="166"/>
      <c r="BM24" s="166"/>
      <c r="BN24" s="166"/>
      <c r="BO24" s="166"/>
      <c r="BP24" s="166"/>
      <c r="BQ24" s="166"/>
      <c r="BR24" s="166"/>
      <c r="BS24" s="166"/>
      <c r="BT24" s="166"/>
      <c r="BU24" s="166"/>
      <c r="BV24" s="167"/>
      <c r="BW24" s="165"/>
      <c r="BX24" s="166"/>
      <c r="BY24" s="166"/>
      <c r="BZ24" s="166"/>
      <c r="CA24" s="166"/>
      <c r="CB24" s="166"/>
      <c r="CC24" s="166"/>
      <c r="CD24" s="166"/>
      <c r="CE24" s="166"/>
      <c r="CF24" s="166"/>
      <c r="CG24" s="166"/>
      <c r="CH24" s="167"/>
      <c r="CI24" s="165"/>
      <c r="CJ24" s="166"/>
      <c r="CK24" s="166"/>
      <c r="CL24" s="166"/>
      <c r="CM24" s="166"/>
      <c r="CN24" s="166"/>
      <c r="CO24" s="166"/>
      <c r="CP24" s="166"/>
      <c r="CQ24" s="166"/>
      <c r="CR24" s="166"/>
      <c r="CS24" s="166"/>
      <c r="CT24" s="167"/>
    </row>
    <row r="25" spans="2:98" x14ac:dyDescent="0.3">
      <c r="B25" s="54" t="s">
        <v>59</v>
      </c>
      <c r="C25" s="165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7"/>
      <c r="O25" s="165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7"/>
      <c r="AA25" s="165"/>
      <c r="AB25" s="166"/>
      <c r="AC25" s="166"/>
      <c r="AD25" s="166"/>
      <c r="AE25" s="166"/>
      <c r="AF25" s="166"/>
      <c r="AG25" s="166"/>
      <c r="AH25" s="166"/>
      <c r="AI25" s="166"/>
      <c r="AJ25" s="166"/>
      <c r="AK25" s="166"/>
      <c r="AL25" s="167"/>
      <c r="AM25" s="165"/>
      <c r="AN25" s="166"/>
      <c r="AO25" s="166"/>
      <c r="AP25" s="166"/>
      <c r="AQ25" s="166"/>
      <c r="AR25" s="166"/>
      <c r="AS25" s="166"/>
      <c r="AT25" s="166"/>
      <c r="AU25" s="166"/>
      <c r="AV25" s="166"/>
      <c r="AW25" s="166"/>
      <c r="AX25" s="167"/>
      <c r="AY25" s="165"/>
      <c r="AZ25" s="166"/>
      <c r="BA25" s="166"/>
      <c r="BB25" s="166"/>
      <c r="BC25" s="172"/>
      <c r="BD25" s="172"/>
      <c r="BE25" s="172"/>
      <c r="BF25" s="172"/>
      <c r="BG25" s="166"/>
      <c r="BH25" s="166"/>
      <c r="BI25" s="166"/>
      <c r="BJ25" s="167"/>
      <c r="BK25" s="165"/>
      <c r="BL25" s="166"/>
      <c r="BM25" s="166"/>
      <c r="BN25" s="166"/>
      <c r="BO25" s="166"/>
      <c r="BP25" s="166"/>
      <c r="BQ25" s="166"/>
      <c r="BR25" s="166"/>
      <c r="BS25" s="166"/>
      <c r="BT25" s="166"/>
      <c r="BU25" s="166"/>
      <c r="BV25" s="167"/>
      <c r="BW25" s="165"/>
      <c r="BX25" s="166"/>
      <c r="BY25" s="166"/>
      <c r="BZ25" s="166"/>
      <c r="CA25" s="166"/>
      <c r="CB25" s="166"/>
      <c r="CC25" s="166"/>
      <c r="CD25" s="166"/>
      <c r="CE25" s="166"/>
      <c r="CF25" s="166"/>
      <c r="CG25" s="166"/>
      <c r="CH25" s="167"/>
      <c r="CI25" s="165"/>
      <c r="CJ25" s="166"/>
      <c r="CK25" s="166"/>
      <c r="CL25" s="166"/>
      <c r="CM25" s="166"/>
      <c r="CN25" s="166"/>
      <c r="CO25" s="166"/>
      <c r="CP25" s="166"/>
      <c r="CQ25" s="166"/>
      <c r="CR25" s="166"/>
      <c r="CS25" s="166"/>
      <c r="CT25" s="167"/>
    </row>
    <row r="26" spans="2:98" x14ac:dyDescent="0.3">
      <c r="B26" s="54" t="s">
        <v>285</v>
      </c>
      <c r="C26" s="165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7"/>
      <c r="O26" s="165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7"/>
      <c r="AA26" s="165"/>
      <c r="AB26" s="166"/>
      <c r="AC26" s="166"/>
      <c r="AD26" s="166"/>
      <c r="AE26" s="166"/>
      <c r="AF26" s="166"/>
      <c r="AG26" s="166"/>
      <c r="AH26" s="166"/>
      <c r="AI26" s="166"/>
      <c r="AJ26" s="166"/>
      <c r="AK26" s="166"/>
      <c r="AL26" s="167"/>
      <c r="AM26" s="165"/>
      <c r="AN26" s="166"/>
      <c r="AO26" s="166"/>
      <c r="AP26" s="166"/>
      <c r="AQ26" s="166"/>
      <c r="AR26" s="166"/>
      <c r="AS26" s="166"/>
      <c r="AT26" s="166"/>
      <c r="AU26" s="166"/>
      <c r="AV26" s="166"/>
      <c r="AW26" s="166"/>
      <c r="AX26" s="167"/>
      <c r="AY26" s="168"/>
      <c r="AZ26" s="168"/>
      <c r="BA26" s="168"/>
      <c r="BB26" s="168"/>
      <c r="BC26" s="166"/>
      <c r="BD26" s="166"/>
      <c r="BE26" s="166"/>
      <c r="BF26" s="166"/>
      <c r="BG26" s="168"/>
      <c r="BH26" s="168"/>
      <c r="BI26" s="168"/>
      <c r="BJ26" s="168"/>
      <c r="BK26" s="165"/>
      <c r="BL26" s="166"/>
      <c r="BM26" s="166"/>
      <c r="BN26" s="166"/>
      <c r="BO26" s="166"/>
      <c r="BP26" s="166"/>
      <c r="BQ26" s="166"/>
      <c r="BR26" s="166"/>
      <c r="BS26" s="166"/>
      <c r="BT26" s="166"/>
      <c r="BU26" s="166"/>
      <c r="BV26" s="167"/>
      <c r="BW26" s="165"/>
      <c r="BX26" s="166"/>
      <c r="BY26" s="166"/>
      <c r="BZ26" s="166"/>
      <c r="CA26" s="166"/>
      <c r="CB26" s="166"/>
      <c r="CC26" s="166"/>
      <c r="CD26" s="166"/>
      <c r="CE26" s="166"/>
      <c r="CF26" s="166"/>
      <c r="CG26" s="166"/>
      <c r="CH26" s="167"/>
      <c r="CI26" s="165"/>
      <c r="CJ26" s="166"/>
      <c r="CK26" s="166"/>
      <c r="CL26" s="166"/>
      <c r="CM26" s="166"/>
      <c r="CN26" s="166"/>
      <c r="CO26" s="166"/>
      <c r="CP26" s="166"/>
      <c r="CQ26" s="166"/>
      <c r="CR26" s="166"/>
      <c r="CS26" s="166"/>
      <c r="CT26" s="167"/>
    </row>
    <row r="27" spans="2:98" ht="4.5" customHeight="1" x14ac:dyDescent="0.3">
      <c r="B27" s="260"/>
      <c r="C27" s="260"/>
      <c r="D27" s="260"/>
      <c r="E27" s="260"/>
      <c r="F27" s="260"/>
      <c r="G27" s="260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  <c r="AA27" s="260"/>
      <c r="AB27" s="260"/>
      <c r="AC27" s="260"/>
      <c r="AD27" s="260"/>
      <c r="AE27" s="260"/>
      <c r="AF27" s="260"/>
      <c r="AG27" s="260"/>
      <c r="AH27" s="260"/>
      <c r="AI27" s="260"/>
      <c r="AJ27" s="260"/>
      <c r="AK27" s="260"/>
      <c r="AL27" s="260"/>
    </row>
    <row r="28" spans="2:98" s="7" customFormat="1" ht="16.5" customHeight="1" x14ac:dyDescent="0.25">
      <c r="B28" s="55" t="s">
        <v>60</v>
      </c>
      <c r="C28" s="248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50"/>
      <c r="O28" s="248"/>
      <c r="P28" s="249"/>
      <c r="Q28" s="249"/>
      <c r="R28" s="249"/>
      <c r="S28" s="249"/>
      <c r="T28" s="249"/>
      <c r="U28" s="249"/>
      <c r="V28" s="249"/>
      <c r="W28" s="249"/>
      <c r="X28" s="249"/>
      <c r="Y28" s="249"/>
      <c r="Z28" s="250"/>
      <c r="AA28" s="248"/>
      <c r="AB28" s="249"/>
      <c r="AC28" s="249"/>
      <c r="AD28" s="249"/>
      <c r="AE28" s="249"/>
      <c r="AF28" s="249"/>
      <c r="AG28" s="249"/>
      <c r="AH28" s="249"/>
      <c r="AI28" s="249"/>
      <c r="AJ28" s="249"/>
      <c r="AK28" s="249"/>
      <c r="AL28" s="250"/>
      <c r="AM28" s="248"/>
      <c r="AN28" s="249"/>
      <c r="AO28" s="249"/>
      <c r="AP28" s="249"/>
      <c r="AQ28" s="249"/>
      <c r="AR28" s="249"/>
      <c r="AS28" s="249"/>
      <c r="AT28" s="249"/>
      <c r="AU28" s="249"/>
      <c r="AV28" s="249"/>
      <c r="AW28" s="249"/>
      <c r="AX28" s="250"/>
      <c r="AY28" s="248"/>
      <c r="AZ28" s="249"/>
      <c r="BA28" s="249"/>
      <c r="BB28" s="249"/>
      <c r="BC28" s="249"/>
      <c r="BD28" s="249"/>
      <c r="BE28" s="249"/>
      <c r="BF28" s="249"/>
      <c r="BG28" s="249"/>
      <c r="BH28" s="249"/>
      <c r="BI28" s="249"/>
      <c r="BJ28" s="250"/>
      <c r="BK28" s="248"/>
      <c r="BL28" s="249"/>
      <c r="BM28" s="249"/>
      <c r="BN28" s="249"/>
      <c r="BO28" s="249"/>
      <c r="BP28" s="249"/>
      <c r="BQ28" s="249"/>
      <c r="BR28" s="249"/>
      <c r="BS28" s="249"/>
      <c r="BT28" s="249"/>
      <c r="BU28" s="249"/>
      <c r="BV28" s="250"/>
      <c r="BW28" s="248"/>
      <c r="BX28" s="249"/>
      <c r="BY28" s="249"/>
      <c r="BZ28" s="249"/>
      <c r="CA28" s="249"/>
      <c r="CB28" s="249"/>
      <c r="CC28" s="249"/>
      <c r="CD28" s="249"/>
      <c r="CE28" s="249"/>
      <c r="CF28" s="249"/>
      <c r="CG28" s="249"/>
      <c r="CH28" s="250"/>
      <c r="CI28" s="248"/>
      <c r="CJ28" s="249"/>
      <c r="CK28" s="249"/>
      <c r="CL28" s="249"/>
      <c r="CM28" s="249"/>
      <c r="CN28" s="249"/>
      <c r="CO28" s="249"/>
      <c r="CP28" s="249"/>
      <c r="CQ28" s="249"/>
      <c r="CR28" s="249"/>
      <c r="CS28" s="249"/>
      <c r="CT28" s="250"/>
    </row>
    <row r="29" spans="2:98" ht="31.5" x14ac:dyDescent="0.3">
      <c r="B29" s="54" t="s">
        <v>286</v>
      </c>
      <c r="C29" s="165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7"/>
      <c r="O29" s="165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7"/>
      <c r="AA29" s="165"/>
      <c r="AB29" s="166"/>
      <c r="AC29" s="166"/>
      <c r="AD29" s="166"/>
      <c r="AE29" s="166"/>
      <c r="AF29" s="166"/>
      <c r="AG29" s="166"/>
      <c r="AH29" s="166"/>
      <c r="AI29" s="166"/>
      <c r="AJ29" s="166"/>
      <c r="AK29" s="166"/>
      <c r="AL29" s="167"/>
      <c r="AM29" s="169"/>
      <c r="AN29" s="169"/>
      <c r="AO29" s="166"/>
      <c r="AP29" s="166"/>
      <c r="AQ29" s="166"/>
      <c r="AR29" s="166"/>
      <c r="AS29" s="166"/>
      <c r="AT29" s="166"/>
      <c r="AU29" s="166"/>
      <c r="AV29" s="166"/>
      <c r="AW29" s="166"/>
      <c r="AX29" s="167"/>
      <c r="AY29" s="165"/>
      <c r="AZ29" s="166"/>
      <c r="BA29" s="166"/>
      <c r="BB29" s="166"/>
      <c r="BC29" s="166"/>
      <c r="BD29" s="166"/>
      <c r="BE29" s="166"/>
      <c r="BF29" s="166"/>
      <c r="BG29" s="166"/>
      <c r="BH29" s="166"/>
      <c r="BI29" s="166"/>
      <c r="BJ29" s="167"/>
      <c r="BK29" s="165"/>
      <c r="BL29" s="166"/>
      <c r="BM29" s="166"/>
      <c r="BN29" s="166"/>
      <c r="BO29" s="166"/>
      <c r="BP29" s="166"/>
      <c r="BQ29" s="166"/>
      <c r="BR29" s="166"/>
      <c r="BS29" s="166"/>
      <c r="BT29" s="166"/>
      <c r="BU29" s="166"/>
      <c r="BV29" s="167"/>
      <c r="BW29" s="165"/>
      <c r="BX29" s="166"/>
      <c r="BY29" s="166"/>
      <c r="BZ29" s="166"/>
      <c r="CA29" s="166"/>
      <c r="CB29" s="166"/>
      <c r="CC29" s="166"/>
      <c r="CD29" s="166"/>
      <c r="CE29" s="166"/>
      <c r="CF29" s="166"/>
      <c r="CG29" s="166"/>
      <c r="CH29" s="167"/>
      <c r="CI29" s="165"/>
      <c r="CJ29" s="166"/>
      <c r="CK29" s="166"/>
      <c r="CL29" s="166"/>
      <c r="CM29" s="166"/>
      <c r="CN29" s="166"/>
      <c r="CO29" s="166"/>
      <c r="CP29" s="166"/>
      <c r="CQ29" s="166"/>
      <c r="CR29" s="166"/>
      <c r="CS29" s="166"/>
      <c r="CT29" s="167"/>
    </row>
    <row r="30" spans="2:98" x14ac:dyDescent="0.3">
      <c r="B30" s="54" t="s">
        <v>47</v>
      </c>
      <c r="C30" s="165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7"/>
      <c r="O30" s="165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7"/>
      <c r="AA30" s="165"/>
      <c r="AB30" s="166"/>
      <c r="AC30" s="166"/>
      <c r="AD30" s="166"/>
      <c r="AE30" s="166"/>
      <c r="AF30" s="166"/>
      <c r="AG30" s="166"/>
      <c r="AH30" s="166"/>
      <c r="AI30" s="166"/>
      <c r="AJ30" s="166"/>
      <c r="AK30" s="166"/>
      <c r="AL30" s="167"/>
      <c r="AM30" s="165"/>
      <c r="AN30" s="166"/>
      <c r="AO30" s="169"/>
      <c r="AP30" s="169"/>
      <c r="AQ30" s="166"/>
      <c r="AR30" s="166"/>
      <c r="AS30" s="166"/>
      <c r="AT30" s="166"/>
      <c r="AU30" s="166"/>
      <c r="AV30" s="166"/>
      <c r="AW30" s="166"/>
      <c r="AX30" s="167"/>
      <c r="AY30" s="165"/>
      <c r="AZ30" s="166"/>
      <c r="BA30" s="166"/>
      <c r="BB30" s="166"/>
      <c r="BC30" s="166"/>
      <c r="BD30" s="166"/>
      <c r="BE30" s="166"/>
      <c r="BF30" s="166"/>
      <c r="BG30" s="166"/>
      <c r="BH30" s="166"/>
      <c r="BI30" s="166"/>
      <c r="BJ30" s="167"/>
      <c r="BK30" s="165"/>
      <c r="BL30" s="166"/>
      <c r="BM30" s="166"/>
      <c r="BN30" s="166"/>
      <c r="BO30" s="166"/>
      <c r="BP30" s="166"/>
      <c r="BQ30" s="166"/>
      <c r="BR30" s="166"/>
      <c r="BS30" s="166"/>
      <c r="BT30" s="166"/>
      <c r="BU30" s="166"/>
      <c r="BV30" s="167"/>
      <c r="BW30" s="165"/>
      <c r="BX30" s="166"/>
      <c r="BY30" s="166"/>
      <c r="BZ30" s="166"/>
      <c r="CA30" s="166"/>
      <c r="CB30" s="166"/>
      <c r="CC30" s="166"/>
      <c r="CD30" s="166"/>
      <c r="CE30" s="166"/>
      <c r="CF30" s="166"/>
      <c r="CG30" s="166"/>
      <c r="CH30" s="167"/>
      <c r="CI30" s="165"/>
      <c r="CJ30" s="166"/>
      <c r="CK30" s="166"/>
      <c r="CL30" s="166"/>
      <c r="CM30" s="166"/>
      <c r="CN30" s="166"/>
      <c r="CO30" s="166"/>
      <c r="CP30" s="166"/>
      <c r="CQ30" s="166"/>
      <c r="CR30" s="166"/>
      <c r="CS30" s="166"/>
      <c r="CT30" s="167"/>
    </row>
    <row r="31" spans="2:98" x14ac:dyDescent="0.3">
      <c r="B31" s="54" t="s">
        <v>61</v>
      </c>
      <c r="C31" s="165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7"/>
      <c r="O31" s="165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7"/>
      <c r="AA31" s="165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7"/>
      <c r="AM31" s="165"/>
      <c r="AN31" s="166"/>
      <c r="AO31" s="166"/>
      <c r="AP31" s="166"/>
      <c r="AQ31" s="169"/>
      <c r="AR31" s="169"/>
      <c r="AS31" s="169"/>
      <c r="AT31" s="169"/>
      <c r="AU31" s="169"/>
      <c r="AV31" s="169"/>
      <c r="AW31" s="169"/>
      <c r="AX31" s="167"/>
      <c r="AY31" s="165"/>
      <c r="AZ31" s="166"/>
      <c r="BA31" s="166"/>
      <c r="BB31" s="166"/>
      <c r="BC31" s="166"/>
      <c r="BD31" s="166"/>
      <c r="BE31" s="166"/>
      <c r="BF31" s="166"/>
      <c r="BG31" s="166"/>
      <c r="BH31" s="166"/>
      <c r="BI31" s="166"/>
      <c r="BJ31" s="167"/>
      <c r="BK31" s="165"/>
      <c r="BL31" s="166"/>
      <c r="BM31" s="166"/>
      <c r="BN31" s="166"/>
      <c r="BO31" s="166"/>
      <c r="BP31" s="166"/>
      <c r="BQ31" s="166"/>
      <c r="BR31" s="166"/>
      <c r="BS31" s="166"/>
      <c r="BT31" s="166"/>
      <c r="BU31" s="166"/>
      <c r="BV31" s="167"/>
      <c r="BW31" s="165"/>
      <c r="BX31" s="166"/>
      <c r="BY31" s="166"/>
      <c r="BZ31" s="166"/>
      <c r="CA31" s="166"/>
      <c r="CB31" s="166"/>
      <c r="CC31" s="166"/>
      <c r="CD31" s="166"/>
      <c r="CE31" s="166"/>
      <c r="CF31" s="166"/>
      <c r="CG31" s="166"/>
      <c r="CH31" s="167"/>
      <c r="CI31" s="165"/>
      <c r="CJ31" s="166"/>
      <c r="CK31" s="166"/>
      <c r="CL31" s="166"/>
      <c r="CM31" s="166"/>
      <c r="CN31" s="166"/>
      <c r="CO31" s="166"/>
      <c r="CP31" s="166"/>
      <c r="CQ31" s="166"/>
      <c r="CR31" s="166"/>
      <c r="CS31" s="166"/>
      <c r="CT31" s="167"/>
    </row>
    <row r="32" spans="2:98" x14ac:dyDescent="0.3">
      <c r="B32" s="54" t="s">
        <v>62</v>
      </c>
      <c r="C32" s="165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7"/>
      <c r="O32" s="165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7"/>
      <c r="AA32" s="165"/>
      <c r="AB32" s="166"/>
      <c r="AC32" s="166"/>
      <c r="AD32" s="166"/>
      <c r="AE32" s="166"/>
      <c r="AF32" s="166"/>
      <c r="AG32" s="166"/>
      <c r="AH32" s="166"/>
      <c r="AI32" s="166"/>
      <c r="AJ32" s="166"/>
      <c r="AK32" s="166"/>
      <c r="AL32" s="167"/>
      <c r="AM32" s="165"/>
      <c r="AN32" s="166"/>
      <c r="AO32" s="166"/>
      <c r="AP32" s="166"/>
      <c r="AQ32" s="166"/>
      <c r="AR32" s="166"/>
      <c r="AS32" s="166"/>
      <c r="AT32" s="166"/>
      <c r="AU32" s="166"/>
      <c r="AV32" s="166"/>
      <c r="AW32" s="166"/>
      <c r="AX32" s="167"/>
      <c r="AY32" s="165"/>
      <c r="AZ32" s="166"/>
      <c r="BA32" s="166"/>
      <c r="BB32" s="166"/>
      <c r="BC32" s="166"/>
      <c r="BD32" s="166"/>
      <c r="BE32" s="166"/>
      <c r="BF32" s="166"/>
      <c r="BG32" s="166"/>
      <c r="BH32" s="166"/>
      <c r="BI32" s="166"/>
      <c r="BJ32" s="167"/>
      <c r="BK32" s="173"/>
      <c r="BL32" s="173"/>
      <c r="BM32" s="173"/>
      <c r="BN32" s="173"/>
      <c r="BO32" s="173"/>
      <c r="BP32" s="173"/>
      <c r="BQ32" s="173"/>
      <c r="BR32" s="173"/>
      <c r="BS32" s="173"/>
      <c r="BT32" s="173"/>
      <c r="BU32" s="173"/>
      <c r="BV32" s="173"/>
      <c r="BW32" s="173"/>
      <c r="BX32" s="173"/>
      <c r="BY32" s="173"/>
      <c r="BZ32" s="173"/>
      <c r="CA32" s="173"/>
      <c r="CB32" s="173"/>
      <c r="CC32" s="173"/>
      <c r="CD32" s="173"/>
      <c r="CE32" s="173"/>
      <c r="CF32" s="173"/>
      <c r="CG32" s="173"/>
      <c r="CH32" s="173"/>
      <c r="CI32" s="165"/>
      <c r="CJ32" s="166"/>
      <c r="CK32" s="166"/>
      <c r="CL32" s="166"/>
      <c r="CM32" s="166"/>
      <c r="CN32" s="166"/>
      <c r="CO32" s="166"/>
      <c r="CP32" s="166"/>
      <c r="CQ32" s="166"/>
      <c r="CR32" s="166"/>
      <c r="CS32" s="166"/>
      <c r="CT32" s="167"/>
    </row>
    <row r="33" spans="2:99" x14ac:dyDescent="0.3">
      <c r="B33" s="54" t="s">
        <v>287</v>
      </c>
      <c r="C33" s="165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7"/>
      <c r="O33" s="165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7"/>
      <c r="AA33" s="165"/>
      <c r="AB33" s="166"/>
      <c r="AC33" s="166"/>
      <c r="AD33" s="166"/>
      <c r="AE33" s="166"/>
      <c r="AF33" s="166"/>
      <c r="AG33" s="166"/>
      <c r="AH33" s="166"/>
      <c r="AI33" s="166"/>
      <c r="AJ33" s="166"/>
      <c r="AK33" s="166"/>
      <c r="AL33" s="167"/>
      <c r="AM33" s="165"/>
      <c r="AN33" s="166"/>
      <c r="AO33" s="166"/>
      <c r="AP33" s="166"/>
      <c r="AQ33" s="166"/>
      <c r="AR33" s="166"/>
      <c r="AS33" s="166"/>
      <c r="AT33" s="166"/>
      <c r="AU33" s="166"/>
      <c r="AV33" s="166"/>
      <c r="AW33" s="166"/>
      <c r="AX33" s="167"/>
      <c r="AY33" s="165"/>
      <c r="AZ33" s="166"/>
      <c r="BA33" s="166"/>
      <c r="BB33" s="166"/>
      <c r="BC33" s="166"/>
      <c r="BD33" s="166"/>
      <c r="BE33" s="166"/>
      <c r="BF33" s="166"/>
      <c r="BG33" s="166"/>
      <c r="BH33" s="166"/>
      <c r="BI33" s="166"/>
      <c r="BJ33" s="167"/>
      <c r="BK33" s="165"/>
      <c r="BL33" s="166"/>
      <c r="BM33" s="166"/>
      <c r="BN33" s="166"/>
      <c r="BO33" s="166"/>
      <c r="BP33" s="166"/>
      <c r="BQ33" s="166"/>
      <c r="BR33" s="166"/>
      <c r="BS33" s="166"/>
      <c r="BT33" s="166"/>
      <c r="BU33" s="166"/>
      <c r="BV33" s="167"/>
      <c r="BW33" s="165"/>
      <c r="BX33" s="166"/>
      <c r="BY33" s="166"/>
      <c r="BZ33" s="166"/>
      <c r="CA33" s="166"/>
      <c r="CB33" s="166"/>
      <c r="CC33" s="166"/>
      <c r="CD33" s="166"/>
      <c r="CE33" s="166"/>
      <c r="CF33" s="166"/>
      <c r="CG33" s="166"/>
      <c r="CH33" s="167"/>
      <c r="CI33" s="174"/>
      <c r="CJ33" s="166"/>
      <c r="CK33" s="166"/>
      <c r="CL33" s="166"/>
      <c r="CM33" s="166"/>
      <c r="CN33" s="166"/>
      <c r="CO33" s="166"/>
      <c r="CP33" s="166"/>
      <c r="CQ33" s="166"/>
      <c r="CR33" s="166"/>
      <c r="CS33" s="166"/>
      <c r="CT33" s="167"/>
    </row>
    <row r="34" spans="2:99" x14ac:dyDescent="0.3">
      <c r="B34" s="54" t="s">
        <v>288</v>
      </c>
      <c r="C34" s="165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7"/>
      <c r="O34" s="165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7"/>
      <c r="AA34" s="165"/>
      <c r="AB34" s="166"/>
      <c r="AC34" s="166"/>
      <c r="AD34" s="166"/>
      <c r="AE34" s="166"/>
      <c r="AF34" s="166"/>
      <c r="AG34" s="166"/>
      <c r="AH34" s="166"/>
      <c r="AI34" s="166"/>
      <c r="AJ34" s="166"/>
      <c r="AK34" s="166"/>
      <c r="AL34" s="167"/>
      <c r="AM34" s="165"/>
      <c r="AN34" s="166"/>
      <c r="AO34" s="166"/>
      <c r="AP34" s="166"/>
      <c r="AQ34" s="166"/>
      <c r="AR34" s="166"/>
      <c r="AS34" s="166"/>
      <c r="AT34" s="166"/>
      <c r="AU34" s="166"/>
      <c r="AV34" s="166"/>
      <c r="AW34" s="175"/>
      <c r="AX34" s="167"/>
      <c r="AY34" s="165"/>
      <c r="AZ34" s="166"/>
      <c r="BA34" s="166"/>
      <c r="BB34" s="166"/>
      <c r="BC34" s="166"/>
      <c r="BD34" s="166"/>
      <c r="BE34" s="166"/>
      <c r="BF34" s="166"/>
      <c r="BG34" s="166"/>
      <c r="BH34" s="166"/>
      <c r="BI34" s="166"/>
      <c r="BJ34" s="167"/>
      <c r="BK34" s="165"/>
      <c r="BL34" s="166"/>
      <c r="BM34" s="166"/>
      <c r="BN34" s="166"/>
      <c r="BO34" s="166"/>
      <c r="BP34" s="166"/>
      <c r="BQ34" s="166"/>
      <c r="BR34" s="166"/>
      <c r="BS34" s="166"/>
      <c r="BT34" s="166"/>
      <c r="BU34" s="166"/>
      <c r="BV34" s="167"/>
      <c r="BW34" s="165"/>
      <c r="BX34" s="166"/>
      <c r="BY34" s="166"/>
      <c r="BZ34" s="166"/>
      <c r="CA34" s="166"/>
      <c r="CB34" s="166"/>
      <c r="CC34" s="166"/>
      <c r="CD34" s="166"/>
      <c r="CE34" s="166"/>
      <c r="CF34" s="166"/>
      <c r="CG34" s="166"/>
      <c r="CH34" s="167"/>
      <c r="CI34" s="166"/>
      <c r="CJ34" s="176"/>
      <c r="CK34" s="177"/>
      <c r="CL34" s="177"/>
      <c r="CM34" s="177"/>
      <c r="CN34" s="166"/>
      <c r="CO34" s="166"/>
      <c r="CP34" s="166"/>
      <c r="CQ34" s="166"/>
      <c r="CR34" s="166"/>
      <c r="CS34" s="166"/>
      <c r="CT34" s="167"/>
    </row>
    <row r="35" spans="2:99" ht="4.5" customHeight="1" thickBot="1" x14ac:dyDescent="0.35">
      <c r="B35" s="260"/>
      <c r="C35" s="260"/>
      <c r="D35" s="260"/>
      <c r="E35" s="260"/>
      <c r="F35" s="260"/>
      <c r="G35" s="260"/>
      <c r="H35" s="260"/>
      <c r="I35" s="260"/>
      <c r="J35" s="260"/>
      <c r="K35" s="260"/>
      <c r="L35" s="260"/>
      <c r="M35" s="260"/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  <c r="AA35" s="260"/>
      <c r="AB35" s="260"/>
      <c r="AC35" s="260"/>
      <c r="AD35" s="260"/>
      <c r="AE35" s="260"/>
      <c r="AF35" s="260"/>
      <c r="AG35" s="260"/>
      <c r="AH35" s="260"/>
      <c r="AI35" s="260"/>
      <c r="AJ35" s="260"/>
      <c r="AK35" s="260"/>
      <c r="AL35" s="260"/>
    </row>
    <row r="36" spans="2:99" customFormat="1" x14ac:dyDescent="0.25">
      <c r="B36" s="56" t="s">
        <v>91</v>
      </c>
      <c r="C36" s="251">
        <v>244000</v>
      </c>
      <c r="D36" s="251"/>
      <c r="E36" s="251"/>
      <c r="F36" s="251"/>
      <c r="G36" s="251"/>
      <c r="H36" s="251"/>
      <c r="I36" s="251"/>
      <c r="J36" s="251"/>
      <c r="K36" s="251"/>
      <c r="L36" s="251"/>
      <c r="M36" s="251"/>
      <c r="N36" s="251"/>
      <c r="O36" s="251">
        <v>259250</v>
      </c>
      <c r="P36" s="251"/>
      <c r="Q36" s="251"/>
      <c r="R36" s="251"/>
      <c r="S36" s="251"/>
      <c r="T36" s="251"/>
      <c r="U36" s="251"/>
      <c r="V36" s="251"/>
      <c r="W36" s="251"/>
      <c r="X36" s="251"/>
      <c r="Y36" s="251"/>
      <c r="Z36" s="251"/>
      <c r="AA36" s="251">
        <v>259250</v>
      </c>
      <c r="AB36" s="251"/>
      <c r="AC36" s="251"/>
      <c r="AD36" s="251"/>
      <c r="AE36" s="251"/>
      <c r="AF36" s="251"/>
      <c r="AG36" s="251"/>
      <c r="AH36" s="251"/>
      <c r="AI36" s="251"/>
      <c r="AJ36" s="251"/>
      <c r="AK36" s="251"/>
      <c r="AL36" s="251"/>
      <c r="AM36" s="251">
        <v>488000</v>
      </c>
      <c r="AN36" s="251"/>
      <c r="AO36" s="251"/>
      <c r="AP36" s="251"/>
      <c r="AQ36" s="251"/>
      <c r="AR36" s="251"/>
      <c r="AS36" s="251"/>
      <c r="AT36" s="251"/>
      <c r="AU36" s="251"/>
      <c r="AV36" s="251"/>
      <c r="AW36" s="251"/>
      <c r="AX36" s="251"/>
      <c r="AY36" s="251">
        <v>5159608.3</v>
      </c>
      <c r="AZ36" s="251"/>
      <c r="BA36" s="251"/>
      <c r="BB36" s="251"/>
      <c r="BC36" s="251"/>
      <c r="BD36" s="251"/>
      <c r="BE36" s="251"/>
      <c r="BF36" s="251"/>
      <c r="BG36" s="251"/>
      <c r="BH36" s="251"/>
      <c r="BI36" s="251"/>
      <c r="BJ36" s="251"/>
      <c r="BK36" s="251">
        <v>6730643.0999999996</v>
      </c>
      <c r="BL36" s="251"/>
      <c r="BM36" s="251"/>
      <c r="BN36" s="251"/>
      <c r="BO36" s="251"/>
      <c r="BP36" s="251"/>
      <c r="BQ36" s="251"/>
      <c r="BR36" s="251"/>
      <c r="BS36" s="251"/>
      <c r="BT36" s="251"/>
      <c r="BU36" s="251"/>
      <c r="BV36" s="251"/>
      <c r="BW36" s="251">
        <v>23565580.629999999</v>
      </c>
      <c r="BX36" s="251"/>
      <c r="BY36" s="251"/>
      <c r="BZ36" s="251"/>
      <c r="CA36" s="251"/>
      <c r="CB36" s="251"/>
      <c r="CC36" s="251"/>
      <c r="CD36" s="251"/>
      <c r="CE36" s="251"/>
      <c r="CF36" s="251"/>
      <c r="CG36" s="251"/>
      <c r="CH36" s="251"/>
      <c r="CI36" s="251">
        <v>741900</v>
      </c>
      <c r="CJ36" s="251"/>
      <c r="CK36" s="251"/>
      <c r="CL36" s="251"/>
      <c r="CM36" s="251"/>
      <c r="CN36" s="251"/>
      <c r="CO36" s="251"/>
      <c r="CP36" s="251"/>
      <c r="CQ36" s="251"/>
      <c r="CR36" s="251"/>
      <c r="CS36" s="251"/>
      <c r="CT36" s="251"/>
      <c r="CU36" s="200"/>
    </row>
    <row r="37" spans="2:99" customFormat="1" ht="15.75" x14ac:dyDescent="0.25">
      <c r="B37" s="57" t="s">
        <v>199</v>
      </c>
      <c r="C37" s="252">
        <v>244000</v>
      </c>
      <c r="D37" s="253"/>
      <c r="E37" s="253"/>
      <c r="F37" s="253"/>
      <c r="G37" s="253"/>
      <c r="H37" s="253"/>
      <c r="I37" s="253"/>
      <c r="J37" s="253"/>
      <c r="K37" s="253"/>
      <c r="L37" s="253"/>
      <c r="M37" s="253"/>
      <c r="N37" s="254"/>
      <c r="O37" s="252">
        <v>259250</v>
      </c>
      <c r="P37" s="253"/>
      <c r="Q37" s="253"/>
      <c r="R37" s="253"/>
      <c r="S37" s="253"/>
      <c r="T37" s="253"/>
      <c r="U37" s="253"/>
      <c r="V37" s="253"/>
      <c r="W37" s="253"/>
      <c r="X37" s="253"/>
      <c r="Y37" s="253"/>
      <c r="Z37" s="254"/>
      <c r="AA37" s="252">
        <v>259250</v>
      </c>
      <c r="AB37" s="253"/>
      <c r="AC37" s="253"/>
      <c r="AD37" s="253"/>
      <c r="AE37" s="253"/>
      <c r="AF37" s="253"/>
      <c r="AG37" s="253"/>
      <c r="AH37" s="253"/>
      <c r="AI37" s="253"/>
      <c r="AJ37" s="253"/>
      <c r="AK37" s="253"/>
      <c r="AL37" s="254"/>
      <c r="AM37" s="252">
        <v>488000</v>
      </c>
      <c r="AN37" s="253"/>
      <c r="AO37" s="253"/>
      <c r="AP37" s="253"/>
      <c r="AQ37" s="253"/>
      <c r="AR37" s="253"/>
      <c r="AS37" s="253"/>
      <c r="AT37" s="253"/>
      <c r="AU37" s="253"/>
      <c r="AV37" s="253"/>
      <c r="AW37" s="253"/>
      <c r="AX37" s="254"/>
      <c r="AY37" s="252">
        <v>5159608.0599999996</v>
      </c>
      <c r="AZ37" s="253"/>
      <c r="BA37" s="253"/>
      <c r="BB37" s="253"/>
      <c r="BC37" s="253"/>
      <c r="BD37" s="253"/>
      <c r="BE37" s="253"/>
      <c r="BF37" s="253"/>
      <c r="BG37" s="253"/>
      <c r="BH37" s="253"/>
      <c r="BI37" s="253"/>
      <c r="BJ37" s="254"/>
      <c r="BK37" s="252">
        <v>6730643.0999999996</v>
      </c>
      <c r="BL37" s="253"/>
      <c r="BM37" s="253"/>
      <c r="BN37" s="253"/>
      <c r="BO37" s="253"/>
      <c r="BP37" s="253"/>
      <c r="BQ37" s="253"/>
      <c r="BR37" s="253"/>
      <c r="BS37" s="253"/>
      <c r="BT37" s="253"/>
      <c r="BU37" s="253"/>
      <c r="BV37" s="254"/>
      <c r="BW37" s="252">
        <v>23565580.629999999</v>
      </c>
      <c r="BX37" s="253"/>
      <c r="BY37" s="253"/>
      <c r="BZ37" s="253"/>
      <c r="CA37" s="253"/>
      <c r="CB37" s="253"/>
      <c r="CC37" s="253"/>
      <c r="CD37" s="253"/>
      <c r="CE37" s="253"/>
      <c r="CF37" s="253"/>
      <c r="CG37" s="253"/>
      <c r="CH37" s="254"/>
      <c r="CI37" s="252">
        <v>741900</v>
      </c>
      <c r="CJ37" s="253"/>
      <c r="CK37" s="253"/>
      <c r="CL37" s="253"/>
      <c r="CM37" s="253"/>
      <c r="CN37" s="253"/>
      <c r="CO37" s="253"/>
      <c r="CP37" s="253"/>
      <c r="CQ37" s="253"/>
      <c r="CR37" s="253"/>
      <c r="CS37" s="253"/>
      <c r="CT37" s="254"/>
    </row>
    <row r="40" spans="2:99" x14ac:dyDescent="0.3">
      <c r="B40" s="1" t="s">
        <v>311</v>
      </c>
    </row>
  </sheetData>
  <mergeCells count="65">
    <mergeCell ref="AM28:AX28"/>
    <mergeCell ref="AA14:AL14"/>
    <mergeCell ref="B9:AL9"/>
    <mergeCell ref="C10:N10"/>
    <mergeCell ref="O10:Z10"/>
    <mergeCell ref="AA10:AL10"/>
    <mergeCell ref="AM14:AX14"/>
    <mergeCell ref="AM21:AX21"/>
    <mergeCell ref="O21:Z21"/>
    <mergeCell ref="B3:E3"/>
    <mergeCell ref="B4:E4"/>
    <mergeCell ref="B5:E5"/>
    <mergeCell ref="B7:B8"/>
    <mergeCell ref="C7:N7"/>
    <mergeCell ref="O7:Z7"/>
    <mergeCell ref="AA7:AL7"/>
    <mergeCell ref="B13:AL13"/>
    <mergeCell ref="AM10:AX10"/>
    <mergeCell ref="AM7:AX7"/>
    <mergeCell ref="AM36:AX36"/>
    <mergeCell ref="C36:N36"/>
    <mergeCell ref="O36:Z36"/>
    <mergeCell ref="AA36:AL36"/>
    <mergeCell ref="C37:N37"/>
    <mergeCell ref="O37:Z37"/>
    <mergeCell ref="AA37:AL37"/>
    <mergeCell ref="AM37:AX37"/>
    <mergeCell ref="B35:AL35"/>
    <mergeCell ref="C14:N14"/>
    <mergeCell ref="O14:Z14"/>
    <mergeCell ref="C28:N28"/>
    <mergeCell ref="O28:Z28"/>
    <mergeCell ref="AA28:AL28"/>
    <mergeCell ref="B27:AL27"/>
    <mergeCell ref="B20:AL20"/>
    <mergeCell ref="C21:N21"/>
    <mergeCell ref="AA21:AL21"/>
    <mergeCell ref="AY36:BJ36"/>
    <mergeCell ref="AY37:BJ37"/>
    <mergeCell ref="BK7:BV7"/>
    <mergeCell ref="BK10:BV10"/>
    <mergeCell ref="BK14:BV14"/>
    <mergeCell ref="BK21:BV21"/>
    <mergeCell ref="BK28:BV28"/>
    <mergeCell ref="BK36:BV36"/>
    <mergeCell ref="BK37:BV37"/>
    <mergeCell ref="AY7:BJ7"/>
    <mergeCell ref="AY10:BJ10"/>
    <mergeCell ref="AY14:BJ14"/>
    <mergeCell ref="AY21:BJ21"/>
    <mergeCell ref="AY28:BJ28"/>
    <mergeCell ref="BW36:CH36"/>
    <mergeCell ref="BW37:CH37"/>
    <mergeCell ref="CI7:CT7"/>
    <mergeCell ref="CI10:CT10"/>
    <mergeCell ref="CI14:CT14"/>
    <mergeCell ref="CI21:CT21"/>
    <mergeCell ref="CI28:CT28"/>
    <mergeCell ref="CI36:CT36"/>
    <mergeCell ref="CI37:CT37"/>
    <mergeCell ref="BW7:CH7"/>
    <mergeCell ref="BW10:CH10"/>
    <mergeCell ref="BW14:CH14"/>
    <mergeCell ref="BW21:CH21"/>
    <mergeCell ref="BW28:CH28"/>
  </mergeCells>
  <phoneticPr fontId="0" type="noConversion"/>
  <pageMargins left="0.7" right="0.7" top="0.75" bottom="0.75" header="0.3" footer="0.3"/>
  <pageSetup paperSize="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topLeftCell="A16" zoomScaleNormal="100" workbookViewId="0">
      <selection activeCell="D48" sqref="D48"/>
    </sheetView>
  </sheetViews>
  <sheetFormatPr defaultRowHeight="15.75" x14ac:dyDescent="0.3"/>
  <cols>
    <col min="1" max="1" width="9.140625" style="115"/>
    <col min="2" max="2" width="6.42578125" style="155" customWidth="1"/>
    <col min="3" max="3" width="27.7109375" style="92" customWidth="1"/>
    <col min="4" max="4" width="84.42578125" style="4" customWidth="1"/>
  </cols>
  <sheetData>
    <row r="1" spans="1:8" s="4" customFormat="1" ht="7.5" customHeight="1" x14ac:dyDescent="0.3">
      <c r="A1" s="143"/>
      <c r="B1" s="147"/>
      <c r="C1" s="7"/>
      <c r="D1" s="6"/>
      <c r="E1" s="10"/>
      <c r="F1" s="86"/>
      <c r="H1" s="13"/>
    </row>
    <row r="2" spans="1:8" s="144" customFormat="1" ht="16.5" x14ac:dyDescent="0.3">
      <c r="B2" s="156" t="str">
        <f>'Dati Generali'!D4&amp;"   -  Progetto n. "&amp;'Dati Generali'!D5</f>
        <v>PROVINCIA AUTONOMA DI TRENTO   -  Progetto n. 1</v>
      </c>
      <c r="C2" s="157"/>
      <c r="D2" s="157"/>
      <c r="E2" s="158"/>
    </row>
    <row r="3" spans="1:8" s="7" customFormat="1" ht="16.5" x14ac:dyDescent="0.3">
      <c r="A3" s="144"/>
      <c r="B3" s="148" t="str">
        <f>'Dati Generali'!D2</f>
        <v>IMPIANTO DI TRASPORTO COLLETTIVO TRA LA CITTA' DI TRENTO ED IL MONTE BONDONE</v>
      </c>
      <c r="C3" s="130"/>
      <c r="D3" s="130"/>
      <c r="E3" s="131"/>
    </row>
    <row r="4" spans="1:8" s="133" customFormat="1" ht="16.5" x14ac:dyDescent="0.3">
      <c r="A4" s="145"/>
      <c r="B4" s="149">
        <f>'Dati Generali'!D8</f>
        <v>0</v>
      </c>
      <c r="C4" s="134"/>
      <c r="D4" s="134"/>
      <c r="E4" s="135"/>
    </row>
    <row r="5" spans="1:8" s="133" customFormat="1" ht="16.5" x14ac:dyDescent="0.3">
      <c r="A5" s="145"/>
      <c r="B5" s="149" t="str">
        <f>'Dati Generali'!D9</f>
        <v>Realizzazione di nuove linee ed estensione di linee esistenti ad implementazione della rete di STIF destinati al TRM</v>
      </c>
      <c r="C5" s="134"/>
      <c r="D5" s="134"/>
      <c r="E5" s="135"/>
    </row>
    <row r="6" spans="1:8" s="4" customFormat="1" ht="12.75" customHeight="1" x14ac:dyDescent="0.3">
      <c r="A6" s="143"/>
      <c r="B6" s="150"/>
      <c r="C6" s="7"/>
      <c r="D6" s="6"/>
      <c r="E6" s="10"/>
      <c r="F6" s="86"/>
      <c r="H6" s="13"/>
    </row>
    <row r="7" spans="1:8" ht="58.5" customHeight="1" x14ac:dyDescent="0.25">
      <c r="B7" s="261" t="s">
        <v>265</v>
      </c>
      <c r="C7" s="262"/>
      <c r="D7" s="125" t="s">
        <v>228</v>
      </c>
    </row>
    <row r="8" spans="1:8" ht="16.5" x14ac:dyDescent="0.3">
      <c r="B8" s="159" t="s">
        <v>259</v>
      </c>
      <c r="C8" s="116" t="s">
        <v>270</v>
      </c>
      <c r="D8" s="119" t="s">
        <v>215</v>
      </c>
    </row>
    <row r="9" spans="1:8" s="113" customFormat="1" ht="48" x14ac:dyDescent="0.25">
      <c r="A9" s="146"/>
      <c r="B9" s="129">
        <v>1</v>
      </c>
      <c r="C9" s="114" t="s">
        <v>271</v>
      </c>
      <c r="D9" s="121" t="s">
        <v>272</v>
      </c>
    </row>
    <row r="10" spans="1:8" s="113" customFormat="1" ht="48" x14ac:dyDescent="0.25">
      <c r="A10" s="146"/>
      <c r="B10" s="129">
        <v>2</v>
      </c>
      <c r="C10" s="114" t="s">
        <v>214</v>
      </c>
      <c r="D10" s="121" t="s">
        <v>250</v>
      </c>
    </row>
    <row r="11" spans="1:8" ht="48" x14ac:dyDescent="0.25">
      <c r="B11" s="129">
        <v>3</v>
      </c>
      <c r="C11" s="114" t="s">
        <v>212</v>
      </c>
      <c r="D11" s="121" t="s">
        <v>216</v>
      </c>
    </row>
    <row r="12" spans="1:8" ht="16.5" x14ac:dyDescent="0.25">
      <c r="B12" s="129">
        <v>4</v>
      </c>
      <c r="C12" s="114" t="s">
        <v>219</v>
      </c>
      <c r="D12" s="123" t="s">
        <v>217</v>
      </c>
    </row>
    <row r="13" spans="1:8" ht="53.25" customHeight="1" x14ac:dyDescent="0.25">
      <c r="B13" s="140">
        <v>5</v>
      </c>
      <c r="C13" s="118" t="s">
        <v>220</v>
      </c>
      <c r="D13" s="122" t="s">
        <v>218</v>
      </c>
    </row>
    <row r="14" spans="1:8" s="115" customFormat="1" ht="9" customHeight="1" x14ac:dyDescent="0.25">
      <c r="B14" s="151"/>
      <c r="C14" s="142"/>
      <c r="D14" s="141"/>
    </row>
    <row r="15" spans="1:8" ht="29.25" customHeight="1" x14ac:dyDescent="0.25">
      <c r="B15" s="152"/>
      <c r="C15" s="126" t="s">
        <v>255</v>
      </c>
      <c r="D15" s="127" t="s">
        <v>202</v>
      </c>
    </row>
    <row r="16" spans="1:8" ht="16.5" x14ac:dyDescent="0.3">
      <c r="B16" s="159" t="s">
        <v>259</v>
      </c>
      <c r="C16" s="116" t="s">
        <v>270</v>
      </c>
      <c r="D16" s="119" t="s">
        <v>215</v>
      </c>
    </row>
    <row r="17" spans="2:4" ht="16.5" x14ac:dyDescent="0.25">
      <c r="B17" s="129">
        <v>6</v>
      </c>
      <c r="C17" s="114" t="s">
        <v>221</v>
      </c>
      <c r="D17" s="121" t="s">
        <v>223</v>
      </c>
    </row>
    <row r="18" spans="2:4" ht="16.5" x14ac:dyDescent="0.3">
      <c r="B18" s="129">
        <v>6</v>
      </c>
      <c r="C18" s="114" t="s">
        <v>222</v>
      </c>
      <c r="D18" s="120" t="s">
        <v>224</v>
      </c>
    </row>
    <row r="19" spans="2:4" ht="32.25" x14ac:dyDescent="0.25">
      <c r="B19" s="129">
        <v>7</v>
      </c>
      <c r="C19" s="114" t="s">
        <v>233</v>
      </c>
      <c r="D19" s="121" t="s">
        <v>260</v>
      </c>
    </row>
    <row r="20" spans="2:4" ht="32.25" x14ac:dyDescent="0.25">
      <c r="B20" s="129">
        <v>7</v>
      </c>
      <c r="C20" s="114" t="s">
        <v>234</v>
      </c>
      <c r="D20" s="121" t="s">
        <v>261</v>
      </c>
    </row>
    <row r="21" spans="2:4" ht="16.5" x14ac:dyDescent="0.25">
      <c r="B21" s="129" t="s">
        <v>262</v>
      </c>
      <c r="C21" s="114" t="s">
        <v>239</v>
      </c>
      <c r="D21" s="121" t="s">
        <v>226</v>
      </c>
    </row>
    <row r="22" spans="2:4" ht="16.5" x14ac:dyDescent="0.25">
      <c r="B22" s="129" t="s">
        <v>263</v>
      </c>
      <c r="C22" s="114" t="s">
        <v>240</v>
      </c>
      <c r="D22" s="121" t="s">
        <v>225</v>
      </c>
    </row>
    <row r="23" spans="2:4" ht="16.5" x14ac:dyDescent="0.25">
      <c r="B23" s="129" t="s">
        <v>264</v>
      </c>
      <c r="C23" s="114" t="s">
        <v>241</v>
      </c>
      <c r="D23" s="121" t="s">
        <v>227</v>
      </c>
    </row>
    <row r="24" spans="2:4" ht="32.25" x14ac:dyDescent="0.25">
      <c r="B24" s="140">
        <v>9</v>
      </c>
      <c r="C24" s="118" t="s">
        <v>238</v>
      </c>
      <c r="D24" s="122" t="s">
        <v>243</v>
      </c>
    </row>
    <row r="25" spans="2:4" s="115" customFormat="1" ht="9" customHeight="1" x14ac:dyDescent="0.25">
      <c r="B25" s="151"/>
      <c r="C25" s="142"/>
      <c r="D25" s="141"/>
    </row>
    <row r="26" spans="2:4" ht="29.25" customHeight="1" x14ac:dyDescent="0.25">
      <c r="B26" s="154"/>
      <c r="C26" s="126" t="s">
        <v>256</v>
      </c>
      <c r="D26" s="127" t="s">
        <v>229</v>
      </c>
    </row>
    <row r="27" spans="2:4" ht="16.5" x14ac:dyDescent="0.3">
      <c r="B27" s="159" t="s">
        <v>259</v>
      </c>
      <c r="C27" s="116" t="s">
        <v>247</v>
      </c>
      <c r="D27" s="119" t="s">
        <v>215</v>
      </c>
    </row>
    <row r="28" spans="2:4" ht="16.5" x14ac:dyDescent="0.3">
      <c r="B28" s="129">
        <v>6</v>
      </c>
      <c r="C28" s="114" t="s">
        <v>248</v>
      </c>
      <c r="D28" s="120" t="s">
        <v>231</v>
      </c>
    </row>
    <row r="29" spans="2:4" ht="16.5" x14ac:dyDescent="0.3">
      <c r="B29" s="129">
        <v>6</v>
      </c>
      <c r="C29" s="114" t="s">
        <v>249</v>
      </c>
      <c r="D29" s="120" t="s">
        <v>232</v>
      </c>
    </row>
    <row r="30" spans="2:4" ht="32.25" x14ac:dyDescent="0.25">
      <c r="B30" s="129">
        <v>7</v>
      </c>
      <c r="C30" s="114" t="s">
        <v>235</v>
      </c>
      <c r="D30" s="121" t="s">
        <v>266</v>
      </c>
    </row>
    <row r="31" spans="2:4" ht="32.25" x14ac:dyDescent="0.25">
      <c r="B31" s="129">
        <v>7</v>
      </c>
      <c r="C31" s="114" t="s">
        <v>234</v>
      </c>
      <c r="D31" s="121" t="s">
        <v>267</v>
      </c>
    </row>
    <row r="32" spans="2:4" ht="16.5" x14ac:dyDescent="0.25">
      <c r="B32" s="129">
        <v>8</v>
      </c>
      <c r="C32" s="114" t="s">
        <v>237</v>
      </c>
      <c r="D32" s="121" t="s">
        <v>236</v>
      </c>
    </row>
    <row r="33" spans="2:4" ht="16.5" x14ac:dyDescent="0.25">
      <c r="B33" s="129" t="s">
        <v>273</v>
      </c>
      <c r="C33" s="114" t="s">
        <v>239</v>
      </c>
      <c r="D33" s="121" t="s">
        <v>226</v>
      </c>
    </row>
    <row r="34" spans="2:4" ht="16.5" x14ac:dyDescent="0.25">
      <c r="B34" s="129" t="s">
        <v>274</v>
      </c>
      <c r="C34" s="114" t="s">
        <v>240</v>
      </c>
      <c r="D34" s="121" t="s">
        <v>225</v>
      </c>
    </row>
    <row r="35" spans="2:4" ht="16.5" x14ac:dyDescent="0.25">
      <c r="B35" s="129" t="s">
        <v>275</v>
      </c>
      <c r="C35" s="114" t="s">
        <v>241</v>
      </c>
      <c r="D35" s="121" t="s">
        <v>227</v>
      </c>
    </row>
    <row r="36" spans="2:4" ht="32.25" x14ac:dyDescent="0.25">
      <c r="B36" s="140">
        <v>10</v>
      </c>
      <c r="C36" s="118" t="s">
        <v>238</v>
      </c>
      <c r="D36" s="122" t="s">
        <v>243</v>
      </c>
    </row>
    <row r="37" spans="2:4" s="115" customFormat="1" ht="9" customHeight="1" x14ac:dyDescent="0.25">
      <c r="B37" s="151"/>
      <c r="C37" s="142"/>
      <c r="D37" s="141"/>
    </row>
    <row r="38" spans="2:4" ht="33" x14ac:dyDescent="0.25">
      <c r="B38" s="154"/>
      <c r="C38" s="126" t="s">
        <v>257</v>
      </c>
      <c r="D38" s="127" t="s">
        <v>230</v>
      </c>
    </row>
    <row r="39" spans="2:4" ht="16.5" x14ac:dyDescent="0.3">
      <c r="B39" s="153" t="s">
        <v>213</v>
      </c>
      <c r="C39" s="116" t="s">
        <v>270</v>
      </c>
      <c r="D39" s="119" t="s">
        <v>215</v>
      </c>
    </row>
    <row r="40" spans="2:4" ht="16.5" x14ac:dyDescent="0.3">
      <c r="B40" s="129">
        <v>6</v>
      </c>
      <c r="C40" s="114" t="s">
        <v>248</v>
      </c>
      <c r="D40" s="120" t="s">
        <v>231</v>
      </c>
    </row>
    <row r="41" spans="2:4" ht="16.5" x14ac:dyDescent="0.3">
      <c r="B41" s="129">
        <v>6</v>
      </c>
      <c r="C41" s="114" t="s">
        <v>249</v>
      </c>
      <c r="D41" s="120" t="s">
        <v>232</v>
      </c>
    </row>
    <row r="42" spans="2:4" ht="16.5" x14ac:dyDescent="0.25">
      <c r="B42" s="129">
        <v>7</v>
      </c>
      <c r="C42" s="114" t="s">
        <v>234</v>
      </c>
      <c r="D42" s="121" t="s">
        <v>268</v>
      </c>
    </row>
    <row r="43" spans="2:4" ht="16.5" x14ac:dyDescent="0.25">
      <c r="B43" s="129">
        <v>8</v>
      </c>
      <c r="C43" s="114" t="s">
        <v>242</v>
      </c>
      <c r="D43" s="121" t="s">
        <v>244</v>
      </c>
    </row>
    <row r="44" spans="2:4" ht="16.5" x14ac:dyDescent="0.25">
      <c r="B44" s="129" t="s">
        <v>273</v>
      </c>
      <c r="C44" s="114" t="s">
        <v>239</v>
      </c>
      <c r="D44" s="121" t="s">
        <v>226</v>
      </c>
    </row>
    <row r="45" spans="2:4" ht="16.5" x14ac:dyDescent="0.25">
      <c r="B45" s="129" t="s">
        <v>274</v>
      </c>
      <c r="C45" s="114" t="s">
        <v>240</v>
      </c>
      <c r="D45" s="121" t="s">
        <v>225</v>
      </c>
    </row>
    <row r="46" spans="2:4" ht="16.5" x14ac:dyDescent="0.25">
      <c r="B46" s="129" t="s">
        <v>275</v>
      </c>
      <c r="C46" s="114" t="s">
        <v>241</v>
      </c>
      <c r="D46" s="121" t="s">
        <v>227</v>
      </c>
    </row>
    <row r="47" spans="2:4" ht="32.25" x14ac:dyDescent="0.25">
      <c r="B47" s="129">
        <v>10</v>
      </c>
      <c r="C47" s="114" t="s">
        <v>238</v>
      </c>
      <c r="D47" s="121" t="s">
        <v>243</v>
      </c>
    </row>
    <row r="48" spans="2:4" ht="36.75" customHeight="1" x14ac:dyDescent="0.25">
      <c r="B48" s="140">
        <v>11</v>
      </c>
      <c r="C48" s="118" t="s">
        <v>246</v>
      </c>
      <c r="D48" s="122" t="s">
        <v>245</v>
      </c>
    </row>
  </sheetData>
  <mergeCells count="1">
    <mergeCell ref="B7:C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3</vt:i4>
      </vt:variant>
    </vt:vector>
  </HeadingPairs>
  <TitlesOfParts>
    <vt:vector size="11" baseType="lpstr">
      <vt:lpstr>Dati Generali</vt:lpstr>
      <vt:lpstr>Dati Finanziari - dettaglio</vt:lpstr>
      <vt:lpstr>Dati Tecnici (sottoprog.3)</vt:lpstr>
      <vt:lpstr>Costi d'Investimento</vt:lpstr>
      <vt:lpstr>Quadro Economico</vt:lpstr>
      <vt:lpstr>Cronoprogramma MR</vt:lpstr>
      <vt:lpstr>Cronoprogramma INFR</vt:lpstr>
      <vt:lpstr>CHECK ALLEGATI</vt:lpstr>
      <vt:lpstr>'Cronoprogramma INFR'!Area_stampa</vt:lpstr>
      <vt:lpstr>'Cronoprogramma MR'!Area_stampa</vt:lpstr>
      <vt:lpstr>'Quadro Economico'!Area_stampa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</dc:creator>
  <cp:lastModifiedBy>Utente</cp:lastModifiedBy>
  <cp:lastPrinted>2022-08-25T09:23:52Z</cp:lastPrinted>
  <dcterms:created xsi:type="dcterms:W3CDTF">2019-09-19T08:30:00Z</dcterms:created>
  <dcterms:modified xsi:type="dcterms:W3CDTF">2022-08-29T15:49:01Z</dcterms:modified>
</cp:coreProperties>
</file>