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179_22_COLLEGAMENTO_TN_BONDONE\02_PROGETTO PRELIMINARE\01_WORK_IN_PROGRESS\05_xls\CORRETTI\FINALI\"/>
    </mc:Choice>
  </mc:AlternateContent>
  <bookViews>
    <workbookView xWindow="0" yWindow="9720" windowWidth="13635" windowHeight="9840" tabRatio="931" activeTab="1"/>
  </bookViews>
  <sheets>
    <sheet name="Dati Generali" sheetId="2" r:id="rId1"/>
    <sheet name="Dati Finanziari - dettaglio" sheetId="12" r:id="rId2"/>
    <sheet name="Dati Tecnici (sottoprog.3)" sheetId="3" r:id="rId3"/>
    <sheet name="Costi d'Investimento" sheetId="17" r:id="rId4"/>
    <sheet name="Quadro Economico" sheetId="6" r:id="rId5"/>
    <sheet name="Cronoprogramma MR" sheetId="7" r:id="rId6"/>
    <sheet name="Cronoprogramma INFR" sheetId="8" r:id="rId7"/>
    <sheet name="CHECK ALLEGATI" sheetId="18" r:id="rId8"/>
  </sheets>
  <externalReferences>
    <externalReference r:id="rId9"/>
  </externalReferences>
  <definedNames>
    <definedName name="Ambito">#REF!</definedName>
    <definedName name="_xlnm.Print_Area" localSheetId="6">'Cronoprogramma INFR'!$B$6:$AL$35</definedName>
    <definedName name="_xlnm.Print_Area" localSheetId="5">'Cronoprogramma MR'!$B$7:$AX$25</definedName>
    <definedName name="_xlnm.Print_Area" localSheetId="1">'Dati Finanziari - dettaglio'!#REF!</definedName>
    <definedName name="_xlnm.Print_Area" localSheetId="0">'Dati Generali'!#REF!</definedName>
    <definedName name="_xlnm.Print_Area" localSheetId="4">'Quadro Economico'!$B$1:$D$40</definedName>
    <definedName name="Contratto_codice">[1]Contratto!$A$5:$A$20</definedName>
    <definedName name="Enti_nome" localSheetId="1">#REF!</definedName>
    <definedName name="Enti_nome">#REF!</definedName>
    <definedName name="Enti_nome_ufficio" localSheetId="1">#REF!</definedName>
    <definedName name="Enti_nome_ufficio">#REF!</definedName>
    <definedName name="Enti_ufficio" localSheetId="1">#REF!</definedName>
    <definedName name="Enti_ufficio">#REF!</definedName>
    <definedName name="Infrastruttura_linea" localSheetId="1">#REF!</definedName>
    <definedName name="Infrastruttura_linea">#REF!</definedName>
    <definedName name="LivelloProg">#REF!</definedName>
    <definedName name="LivelloProg_INFR">#REF!</definedName>
    <definedName name="LivelloProg_MR_IMP">#REF!</definedName>
    <definedName name="Lotto_titolo">'[1]Lotto Realizzativo'!$B$5:$B$20</definedName>
    <definedName name="ProgettoDefinitivo">#REF!</definedName>
    <definedName name="sottoprogramma">#REF!</definedName>
    <definedName name="Sottoprogrammi">#REF!</definedName>
    <definedName name="Tipologia">#REF!</definedName>
    <definedName name="TipologiaSistema">#REF!</definedName>
  </definedNames>
  <calcPr calcId="152511" iterateDelta="1E-4"/>
</workbook>
</file>

<file path=xl/calcChain.xml><?xml version="1.0" encoding="utf-8"?>
<calcChain xmlns="http://schemas.openxmlformats.org/spreadsheetml/2006/main">
  <c r="D18" i="12" l="1"/>
  <c r="H46" i="17" l="1"/>
  <c r="I46" i="17"/>
  <c r="J46" i="17"/>
  <c r="K46" i="17"/>
  <c r="L46" i="17"/>
  <c r="M46" i="17"/>
  <c r="N46" i="17"/>
  <c r="O46" i="17"/>
  <c r="P46" i="17"/>
  <c r="Q46" i="17"/>
  <c r="R46" i="17"/>
  <c r="H40" i="17"/>
  <c r="I40" i="17"/>
  <c r="J40" i="17"/>
  <c r="K40" i="17"/>
  <c r="L40" i="17"/>
  <c r="M40" i="17"/>
  <c r="N40" i="17"/>
  <c r="O40" i="17"/>
  <c r="P40" i="17"/>
  <c r="Q40" i="17"/>
  <c r="R40" i="17"/>
  <c r="B9" i="12" l="1"/>
  <c r="B2" i="8"/>
  <c r="B2" i="7"/>
  <c r="B2" i="6"/>
  <c r="B2" i="17"/>
  <c r="B2" i="3"/>
  <c r="B2" i="18"/>
  <c r="B2" i="12"/>
  <c r="G36" i="17"/>
  <c r="D10" i="6" s="1"/>
  <c r="F10" i="6" s="1"/>
  <c r="B5" i="18"/>
  <c r="B4" i="18"/>
  <c r="B3" i="18"/>
  <c r="B5" i="8"/>
  <c r="B4" i="8"/>
  <c r="B3" i="8"/>
  <c r="B5" i="7"/>
  <c r="B4" i="7"/>
  <c r="B3" i="7"/>
  <c r="B5" i="17"/>
  <c r="B4" i="17"/>
  <c r="B3" i="17"/>
  <c r="B5" i="3"/>
  <c r="B4" i="3"/>
  <c r="B3" i="3"/>
  <c r="B5" i="6"/>
  <c r="B4" i="6"/>
  <c r="B3" i="6"/>
  <c r="B5" i="12"/>
  <c r="B4" i="12"/>
  <c r="B3" i="12"/>
  <c r="B33" i="2"/>
  <c r="E10" i="12"/>
  <c r="S40" i="17"/>
  <c r="S46" i="17" s="1"/>
  <c r="T40" i="17"/>
  <c r="T46" i="17" s="1"/>
  <c r="G43" i="17"/>
  <c r="G52" i="17" s="1"/>
  <c r="G44" i="17"/>
  <c r="G42" i="17"/>
  <c r="G38" i="17"/>
  <c r="G37" i="17"/>
  <c r="G35" i="17"/>
  <c r="G34" i="17"/>
  <c r="G33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F18" i="12"/>
  <c r="F19" i="12"/>
  <c r="F20" i="12"/>
  <c r="B34" i="2"/>
  <c r="B31" i="2"/>
  <c r="D32" i="2"/>
  <c r="E13" i="6"/>
  <c r="E15" i="6" s="1"/>
  <c r="E32" i="6"/>
  <c r="E36" i="6"/>
  <c r="E39" i="6"/>
  <c r="D36" i="6"/>
  <c r="F36" i="6" s="1"/>
  <c r="D39" i="6"/>
  <c r="F9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D10" i="12"/>
  <c r="F10" i="12" s="1"/>
  <c r="F14" i="6"/>
  <c r="F16" i="6"/>
  <c r="F17" i="6"/>
  <c r="F18" i="6"/>
  <c r="F19" i="6"/>
  <c r="F20" i="6"/>
  <c r="F21" i="6"/>
  <c r="F22" i="6"/>
  <c r="F24" i="6"/>
  <c r="F25" i="6"/>
  <c r="F27" i="6"/>
  <c r="F28" i="6"/>
  <c r="F29" i="6"/>
  <c r="F30" i="6"/>
  <c r="F31" i="6"/>
  <c r="F33" i="6"/>
  <c r="F34" i="6"/>
  <c r="F35" i="6"/>
  <c r="F37" i="6"/>
  <c r="F38" i="6"/>
  <c r="E40" i="6" l="1"/>
  <c r="F39" i="6"/>
  <c r="G53" i="17"/>
  <c r="D33" i="2"/>
  <c r="E8" i="12"/>
  <c r="E12" i="12" s="1"/>
  <c r="G46" i="17"/>
  <c r="F43" i="17" s="1"/>
  <c r="D9" i="6"/>
  <c r="F9" i="6" s="1"/>
  <c r="D11" i="6"/>
  <c r="F11" i="6" s="1"/>
  <c r="D8" i="6"/>
  <c r="G51" i="17"/>
  <c r="D12" i="6"/>
  <c r="F12" i="6" s="1"/>
  <c r="G40" i="17"/>
  <c r="F21" i="17" s="1"/>
  <c r="F20" i="17" l="1"/>
  <c r="F35" i="17"/>
  <c r="F26" i="17"/>
  <c r="F28" i="17"/>
  <c r="F16" i="17"/>
  <c r="F30" i="17"/>
  <c r="D13" i="6"/>
  <c r="F8" i="6"/>
  <c r="F22" i="17"/>
  <c r="F18" i="17"/>
  <c r="F34" i="17"/>
  <c r="F25" i="17"/>
  <c r="F33" i="17"/>
  <c r="F31" i="17"/>
  <c r="F14" i="17"/>
  <c r="F17" i="17"/>
  <c r="F15" i="17"/>
  <c r="F24" i="17"/>
  <c r="F29" i="17"/>
  <c r="F36" i="17"/>
  <c r="F37" i="17"/>
  <c r="F13" i="17"/>
  <c r="F27" i="17"/>
  <c r="F42" i="17"/>
  <c r="F44" i="17"/>
  <c r="F12" i="17"/>
  <c r="F19" i="17"/>
  <c r="F38" i="17"/>
  <c r="F23" i="17"/>
  <c r="F11" i="17"/>
  <c r="F13" i="6" l="1"/>
  <c r="D15" i="6"/>
  <c r="D26" i="6" l="1"/>
  <c r="F26" i="6" s="1"/>
  <c r="D23" i="6"/>
  <c r="F15" i="6"/>
  <c r="D32" i="6" l="1"/>
  <c r="F23" i="6"/>
  <c r="F32" i="6" l="1"/>
  <c r="D40" i="6"/>
  <c r="F40" i="6" l="1"/>
  <c r="D8" i="12"/>
  <c r="D12" i="12" s="1"/>
  <c r="D31" i="2"/>
  <c r="C32" i="2" s="1"/>
  <c r="D34" i="2" l="1"/>
  <c r="F8" i="12"/>
  <c r="F12" i="12" l="1"/>
  <c r="B12" i="12"/>
</calcChain>
</file>

<file path=xl/comments1.xml><?xml version="1.0" encoding="utf-8"?>
<comments xmlns="http://schemas.openxmlformats.org/spreadsheetml/2006/main">
  <authors>
    <author>MIT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Soggetto designato dall'Ente richiedente quale referente per tutte le attività comunque connesse alla presente istanza.</t>
        </r>
      </text>
    </comment>
  </commentList>
</comments>
</file>

<file path=xl/comments2.xml><?xml version="1.0" encoding="utf-8"?>
<comments xmlns="http://schemas.openxmlformats.org/spreadsheetml/2006/main">
  <authors>
    <author>MIT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Dato rilevato dal Q.ECON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Dato rilevato dal Q.ECON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Dato rilevato dal Q.ECON</t>
        </r>
      </text>
    </comment>
  </commentList>
</comments>
</file>

<file path=xl/comments3.xml><?xml version="1.0" encoding="utf-8"?>
<comments xmlns="http://schemas.openxmlformats.org/spreadsheetml/2006/main">
  <authors>
    <author>MIT</author>
  </authors>
  <commentList>
    <comment ref="B39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Compilare nell'eventualità che il servizio non sia limitato all'ambito urbano</t>
        </r>
      </text>
    </comment>
  </commentList>
</comments>
</file>

<file path=xl/comments4.xml><?xml version="1.0" encoding="utf-8"?>
<comments xmlns="http://schemas.openxmlformats.org/spreadsheetml/2006/main">
  <authors>
    <author>MIT</author>
  </authors>
  <commentLis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MIT:  </t>
        </r>
        <r>
          <rPr>
            <sz val="9"/>
            <color indexed="81"/>
            <rFont val="Tahoma"/>
            <family val="2"/>
          </rPr>
          <t>nei limiti prescritti nell'ADDENDUM, &amp; A5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  nei limiti prescritti nell'ADDENDUM, &amp; A5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  nei limiti prescritti nell'ADDENDUM, &amp; A5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 xml:space="preserve">MIT: </t>
        </r>
        <r>
          <rPr>
            <sz val="9"/>
            <color indexed="81"/>
            <rFont val="Tahoma"/>
            <family val="2"/>
          </rPr>
          <t xml:space="preserve"> nei limiti prescritti nell'ADDENDUM, &amp; A5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 xml:space="preserve">MIT: </t>
        </r>
        <r>
          <rPr>
            <sz val="9"/>
            <color indexed="81"/>
            <rFont val="Tahoma"/>
            <family val="2"/>
          </rPr>
          <t xml:space="preserve"> nei limiti prescritti nell'ADDENDUM, &amp; A5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</rPr>
          <t>MIT:</t>
        </r>
        <r>
          <rPr>
            <sz val="9"/>
            <color indexed="81"/>
            <rFont val="Tahoma"/>
            <family val="2"/>
          </rPr>
          <t xml:space="preserve">
Valore di riferimento per le soglie percentuali limite delle voci
C807, C808, C810, C820, C821.</t>
        </r>
      </text>
    </comment>
  </commentList>
</comments>
</file>

<file path=xl/sharedStrings.xml><?xml version="1.0" encoding="utf-8"?>
<sst xmlns="http://schemas.openxmlformats.org/spreadsheetml/2006/main" count="592" uniqueCount="305">
  <si>
    <t>Tipologia di costi</t>
  </si>
  <si>
    <t xml:space="preserve">Voci di costo </t>
  </si>
  <si>
    <t>IMPORTO DEI LAVORI (*)</t>
  </si>
  <si>
    <t>Oneri della sicurezza</t>
  </si>
  <si>
    <t xml:space="preserve">SOMME A DISPOSIZIONE </t>
  </si>
  <si>
    <t>Lavori in economia, previsti in progetto ed esclusi dall'appalto</t>
  </si>
  <si>
    <t>Rilievi, accertamenti e indagini</t>
  </si>
  <si>
    <t>Allacciamenti a pubblici servizi</t>
  </si>
  <si>
    <t>Imprevisti</t>
  </si>
  <si>
    <t>Acquisizione aree o immobili e Indennizzi</t>
  </si>
  <si>
    <t>Accantonamento di cui all'articolo 106, comma 1 lettera a), del D.lgs. 50/2016</t>
  </si>
  <si>
    <t>Spese di cui all'articolo 24, comma 4 del D.lgs. 50/2016</t>
  </si>
  <si>
    <t>Spese di cui all'articolo 113, comma 4 del D.lgs. 50/2016</t>
  </si>
  <si>
    <t>Spese tecniche relative alla progettazione, alle necessarie attività preliminari, al coordinamento della sicurezza in fase di progettazione, alle conferenze dei servizi</t>
  </si>
  <si>
    <t>Spese tecniche relative alla direzione lavori e al coordinamento della sicurezza in fase di esecuzione, all'assistenza giornaliera e contabilità</t>
  </si>
  <si>
    <t>Incentivo di cui all'articolo 113, comma 2  del D.lgs. 50/2016, spese per attività tecnico-amministrative connesse alla progettazione, di supporto al responsabile del procedimento, e di verifica e di validazione</t>
  </si>
  <si>
    <t>Spese per attività tecnico-amministrative connesse alla progettazione, di supporto al responsabile del procedimento, e di verifica e di validazione di cui all'articolo 26 del D.lgs. 50/2016</t>
  </si>
  <si>
    <t>Spese per commissioni giudicatrici</t>
  </si>
  <si>
    <t>Spese per pubblicità e , ove previsto, per opere artistiche</t>
  </si>
  <si>
    <t>Spese per accertamenti di laboratorio e verifiche tecniche previste dal capitolato speciale d'appalto</t>
  </si>
  <si>
    <t>Collaudo tecnico-amministrativo, collaudo statico ed altri eventuali collaudi specialistici</t>
  </si>
  <si>
    <t>TOTALE SOMME A DISPOSIZIONE</t>
  </si>
  <si>
    <t>Opere compensative dell'impatto territoriale e sociale strettamente correlate alla funzionalità dell'opera</t>
  </si>
  <si>
    <t>Opere di mitigazione e compensazione ambientale</t>
  </si>
  <si>
    <t>Monitoraggio ambientale</t>
  </si>
  <si>
    <t>TOTALE OPERE COMPENSATIVE/MONITORAGGIO</t>
  </si>
  <si>
    <t>IMPOSTE</t>
  </si>
  <si>
    <t>I.V.A.</t>
  </si>
  <si>
    <t>Eventuali altre imposte e contributi dovuti per legge</t>
  </si>
  <si>
    <t>TOTALE IMPOSTE</t>
  </si>
  <si>
    <t>TOTALE I.V.A. INCLUSA</t>
  </si>
  <si>
    <t>(*) per le voci fare riferimento alla tabella 2.5 o 3.4 dell'Appendice</t>
  </si>
  <si>
    <t>Piano attività</t>
  </si>
  <si>
    <t>G</t>
  </si>
  <si>
    <t>F</t>
  </si>
  <si>
    <t>M</t>
  </si>
  <si>
    <t>A</t>
  </si>
  <si>
    <t>L</t>
  </si>
  <si>
    <t>S</t>
  </si>
  <si>
    <t>O</t>
  </si>
  <si>
    <t>N</t>
  </si>
  <si>
    <t>D</t>
  </si>
  <si>
    <t xml:space="preserve">Atti tecnico-amministrativi propedeutici </t>
  </si>
  <si>
    <t>………………………………….</t>
  </si>
  <si>
    <t>…………………………………</t>
  </si>
  <si>
    <t>Progettazione ed esecuzione</t>
  </si>
  <si>
    <t>Predisposizione documentazione per bando di gara</t>
  </si>
  <si>
    <t>Pubblicazione bando di gara</t>
  </si>
  <si>
    <t>Aggiudicazione</t>
  </si>
  <si>
    <t>Esecuzione progettazione da parte del costruttore</t>
  </si>
  <si>
    <t>…………………………………………</t>
  </si>
  <si>
    <t>………………………………………….</t>
  </si>
  <si>
    <t>Costruzione Materiale rotabile  "tipo"</t>
  </si>
  <si>
    <t>Costruzione Materiale rotabile "serie"</t>
  </si>
  <si>
    <t xml:space="preserve">Prove su Materiale rotabile </t>
  </si>
  <si>
    <t>Immissione in servizio</t>
  </si>
  <si>
    <t>Progettazione definitiva</t>
  </si>
  <si>
    <t>Redazione progettazione definitiva</t>
  </si>
  <si>
    <t>Progettazione esecutiva</t>
  </si>
  <si>
    <t>Redazione progettazione esecutiva</t>
  </si>
  <si>
    <t>Realizzazione intervento</t>
  </si>
  <si>
    <t xml:space="preserve">Aggiudicazione </t>
  </si>
  <si>
    <t xml:space="preserve">Esecuzione lavori </t>
  </si>
  <si>
    <t>Altro</t>
  </si>
  <si>
    <t>Titolo Intervento</t>
  </si>
  <si>
    <t>Sottoprogramma di Intervento</t>
  </si>
  <si>
    <t>Cognome</t>
  </si>
  <si>
    <t>Nome</t>
  </si>
  <si>
    <t>e-mail</t>
  </si>
  <si>
    <t>tel.</t>
  </si>
  <si>
    <t xml:space="preserve">Eventuale Soggetto Attuatore </t>
  </si>
  <si>
    <t>Responsabile del Soggetto Attuatore</t>
  </si>
  <si>
    <t>CUP (se già attribuito)</t>
  </si>
  <si>
    <t>Ente richiedente</t>
  </si>
  <si>
    <t xml:space="preserve">Area di intervento </t>
  </si>
  <si>
    <t>Regione</t>
  </si>
  <si>
    <t>Comune/i</t>
  </si>
  <si>
    <t>Soggetto co-finanziatore</t>
  </si>
  <si>
    <t>Costo dell'intervento (euro)</t>
  </si>
  <si>
    <t>Estremi dell'atto</t>
  </si>
  <si>
    <t>Tipo di atto che attesta il co-finanziamento</t>
  </si>
  <si>
    <r>
      <t>Responsabil</t>
    </r>
    <r>
      <rPr>
        <b/>
        <sz val="12"/>
        <rFont val="Bell MT"/>
        <family val="1"/>
      </rPr>
      <t>e Unico</t>
    </r>
    <r>
      <rPr>
        <b/>
        <sz val="12"/>
        <color indexed="8"/>
        <rFont val="Bell MT"/>
        <family val="1"/>
      </rPr>
      <t xml:space="preserve"> del Procedimento</t>
    </r>
  </si>
  <si>
    <t>Referente del Procedimento dell'Istanza</t>
  </si>
  <si>
    <t>Totale</t>
  </si>
  <si>
    <t>Fonte di Finanazimento</t>
  </si>
  <si>
    <t>Totale Cofinanziamenti</t>
  </si>
  <si>
    <t>Protocollo</t>
  </si>
  <si>
    <t>Data</t>
  </si>
  <si>
    <t>Obiettivi Generali e Finalità dell'Intervento</t>
  </si>
  <si>
    <t>Lunghezza linea</t>
  </si>
  <si>
    <t>Dati relativi all'infrastruttura in progetto (nuova realizzazione o estensione)</t>
  </si>
  <si>
    <t>SPESA PER ANNUALITA' (euro)</t>
  </si>
  <si>
    <t>di cui a doppia via di corsa</t>
  </si>
  <si>
    <t xml:space="preserve">di cui a singola via di corsa </t>
  </si>
  <si>
    <t>di cui a singola via di corsa banalizzata</t>
  </si>
  <si>
    <t>di cui in sede propria</t>
  </si>
  <si>
    <t>di cui in sede riservata</t>
  </si>
  <si>
    <t>di cui in sede promiscua</t>
  </si>
  <si>
    <t>di cui in superficie</t>
  </si>
  <si>
    <t>di cui in galleria</t>
  </si>
  <si>
    <t>di cui in sopraelevato</t>
  </si>
  <si>
    <t>di cui su ponti/viadotti</t>
  </si>
  <si>
    <t>di cui altro</t>
  </si>
  <si>
    <t>Indicatore</t>
  </si>
  <si>
    <t>Unità</t>
  </si>
  <si>
    <t>Mobilità</t>
  </si>
  <si>
    <t>%</t>
  </si>
  <si>
    <t>Tema</t>
  </si>
  <si>
    <t>OPERE  COMPENSATIVE/ MONITORAGGIO</t>
  </si>
  <si>
    <t>……</t>
  </si>
  <si>
    <t>Scenario di progetto</t>
  </si>
  <si>
    <t>Km</t>
  </si>
  <si>
    <t xml:space="preserve">Opere civili (da C807 a C821) </t>
  </si>
  <si>
    <t>Impianti civili (da C822 a C827)</t>
  </si>
  <si>
    <t>Sistemi di comunicazione e sicurezza (C831)</t>
  </si>
  <si>
    <t>Veicoli (da C834 a C836)</t>
  </si>
  <si>
    <t>Gruppo</t>
  </si>
  <si>
    <t>Indice</t>
  </si>
  <si>
    <t>…</t>
  </si>
  <si>
    <t>Costi opere civili, impianti civili e sistemi di comunicazione e sicurezza</t>
  </si>
  <si>
    <t>C807</t>
  </si>
  <si>
    <t>Risoluzione interferenze pubblici servizi</t>
  </si>
  <si>
    <t>C808</t>
  </si>
  <si>
    <t>Gallerie di linea e stazioni</t>
  </si>
  <si>
    <t>C809</t>
  </si>
  <si>
    <t>Pozzi e manufatti di inter-tratta</t>
  </si>
  <si>
    <t>C810</t>
  </si>
  <si>
    <t>Ponti</t>
  </si>
  <si>
    <t>C811</t>
  </si>
  <si>
    <t>Edifici diversi da stazioni e deposito (opere al rustico e finiture)</t>
  </si>
  <si>
    <t>C812</t>
  </si>
  <si>
    <t>Piattaforma sede ferroviaria o stradale</t>
  </si>
  <si>
    <t>C813</t>
  </si>
  <si>
    <t>Sovrastruttura ferroviaira/tramviaria</t>
  </si>
  <si>
    <t>C814</t>
  </si>
  <si>
    <t>Sovrastruttura stradale dedicata</t>
  </si>
  <si>
    <t>C815</t>
  </si>
  <si>
    <t>Stazioni/fermate tram o filobus</t>
  </si>
  <si>
    <t>C816</t>
  </si>
  <si>
    <t>Stazioni metro aperte</t>
  </si>
  <si>
    <t>C817</t>
  </si>
  <si>
    <t>Stazioni metro chiuse sotterranee superficiali</t>
  </si>
  <si>
    <t>C818</t>
  </si>
  <si>
    <t>Stazioni metro chiuse sotterranee profonde</t>
  </si>
  <si>
    <t>C819</t>
  </si>
  <si>
    <t>Deposito (opere al rustico e finiture, escluso impianti)</t>
  </si>
  <si>
    <t>C820</t>
  </si>
  <si>
    <t xml:space="preserve">Sistemazioni urbanistiche </t>
  </si>
  <si>
    <t>C821</t>
  </si>
  <si>
    <t>Opere complementari</t>
  </si>
  <si>
    <t>C822</t>
  </si>
  <si>
    <t>Impianti di ventilazione di linea e di stazione</t>
  </si>
  <si>
    <t>C823</t>
  </si>
  <si>
    <t>Impianti di prevenzione e protezione incendi di linea e di stazione</t>
  </si>
  <si>
    <t>C824</t>
  </si>
  <si>
    <t>Impianti di telecomunicazione e sicurezza di linea e di stazione</t>
  </si>
  <si>
    <t>C825</t>
  </si>
  <si>
    <t>Impianti di traslazione</t>
  </si>
  <si>
    <t>C826</t>
  </si>
  <si>
    <t>Altri impianti civili</t>
  </si>
  <si>
    <t>C827</t>
  </si>
  <si>
    <t>Sistemi di distribuzione e validazione biglietti</t>
  </si>
  <si>
    <t>Costi impianti elettro-ferroviari</t>
  </si>
  <si>
    <t>C828</t>
  </si>
  <si>
    <t>Sistema di alimentazione e sezionamento</t>
  </si>
  <si>
    <t>C829</t>
  </si>
  <si>
    <t>Linea di contatto</t>
  </si>
  <si>
    <t>C830</t>
  </si>
  <si>
    <t>Sistema di automazione (SCADA)</t>
  </si>
  <si>
    <t>C831</t>
  </si>
  <si>
    <t>Segnalamento, telecomunicazioni T/B e sistemi di gestione esercizio</t>
  </si>
  <si>
    <t>C832</t>
  </si>
  <si>
    <t xml:space="preserve">Deposito </t>
  </si>
  <si>
    <t>C833</t>
  </si>
  <si>
    <t>Veicoli</t>
  </si>
  <si>
    <t>C834</t>
  </si>
  <si>
    <t>Materiale rotabile (filobus)</t>
  </si>
  <si>
    <t>C835</t>
  </si>
  <si>
    <t>C836</t>
  </si>
  <si>
    <t>Materiale rotabile (altro TPL)</t>
  </si>
  <si>
    <t>Lunghezza del progetto in corso di realizzazione</t>
  </si>
  <si>
    <t>Numero di veicoli in corso di acquisizione</t>
  </si>
  <si>
    <t>Numero di posti per veicolo</t>
  </si>
  <si>
    <t>Posti</t>
  </si>
  <si>
    <t>CU1</t>
  </si>
  <si>
    <t>Costo unitario di costruzione</t>
  </si>
  <si>
    <t>CU2</t>
  </si>
  <si>
    <t>Costo unitario del materiale rotabile</t>
  </si>
  <si>
    <t>CU3</t>
  </si>
  <si>
    <t>Impianti elettro-ferroviari (da C828 a C833, escluso C831)</t>
  </si>
  <si>
    <t>Materiale rotabile (tram/metro)</t>
  </si>
  <si>
    <t>CL</t>
  </si>
  <si>
    <t>Costo Lavori</t>
  </si>
  <si>
    <t>CLR</t>
  </si>
  <si>
    <t>Costo Lavori e Rotabili</t>
  </si>
  <si>
    <t>(se individuato)</t>
  </si>
  <si>
    <t xml:space="preserve">Importi ammissibili
a contributo </t>
  </si>
  <si>
    <t>Ulteriori importi</t>
  </si>
  <si>
    <t>CostoTotale</t>
  </si>
  <si>
    <t>di cui "Importi ammissibili a contributo"</t>
  </si>
  <si>
    <t>Tracciato incluse percorrenze di servizio</t>
  </si>
  <si>
    <t>Tracciato escluse percorrenze di servizio</t>
  </si>
  <si>
    <t>Rinnovo e miglioramento del parco veicolare dei STIF destinati al TRM</t>
  </si>
  <si>
    <t>Ufficio</t>
  </si>
  <si>
    <t>pec</t>
  </si>
  <si>
    <t>Importi ammissibili 
a contributo 
(euro)</t>
  </si>
  <si>
    <t>Ulteriori importi 
(euro)</t>
  </si>
  <si>
    <t>CostoTotale (euro)</t>
  </si>
  <si>
    <t>Livello Progettuale Infrastruttura</t>
  </si>
  <si>
    <t>Livello Progettuale Materiale Rotabile</t>
  </si>
  <si>
    <t xml:space="preserve">Tipologia di Sottoprogramma </t>
  </si>
  <si>
    <t>Tipologia di Sistema</t>
  </si>
  <si>
    <t>PUMS</t>
  </si>
  <si>
    <t>N.</t>
  </si>
  <si>
    <t>Delibera</t>
  </si>
  <si>
    <t>Contenuto</t>
  </si>
  <si>
    <r>
      <t xml:space="preserve">P.U.M.S. </t>
    </r>
    <r>
      <rPr>
        <sz val="12"/>
        <color indexed="8"/>
        <rFont val="Bell MT"/>
        <family val="1"/>
      </rPr>
      <t>(Piano urbano della Mobilità Sostenibile), redatto con riferimento al D.M. 397/2017; nel caso di mancanza di PUMS si fa riferimento a quanto previsto dal D.M. n° 396 del 28.8.2019 all’art. 7</t>
    </r>
  </si>
  <si>
    <r>
      <rPr>
        <b/>
        <sz val="12"/>
        <color indexed="8"/>
        <rFont val="Bell MT"/>
        <family val="1"/>
      </rPr>
      <t>Relazione di coerenza</t>
    </r>
    <r>
      <rPr>
        <sz val="12"/>
        <color indexed="8"/>
        <rFont val="Bell MT"/>
        <family val="1"/>
      </rPr>
      <t xml:space="preserve"> dell’intervento proposto con il P.U.M.S.</t>
    </r>
  </si>
  <si>
    <r>
      <t xml:space="preserve">Relazione sul cronoprogramma </t>
    </r>
    <r>
      <rPr>
        <sz val="12"/>
        <color indexed="8"/>
        <rFont val="Bell MT"/>
        <family val="1"/>
      </rPr>
      <t xml:space="preserve">giustificativa delle tempistiche di attuazione riportate nello stesso; tale relazione deve, inoltre, contenere un elenco di tutti gli atti di assenso già acquisiti con gli estremi degli stessi a supporto delle giustificazioni esposte </t>
    </r>
  </si>
  <si>
    <t>PUMS-Coerenza</t>
  </si>
  <si>
    <t>Attuazione</t>
  </si>
  <si>
    <t>Capitolato</t>
  </si>
  <si>
    <t>Progetto Fornitore</t>
  </si>
  <si>
    <r>
      <t xml:space="preserve">Capitolato prestazionale </t>
    </r>
    <r>
      <rPr>
        <sz val="12"/>
        <color indexed="8"/>
        <rFont val="Bell MT"/>
        <family val="1"/>
      </rPr>
      <t xml:space="preserve">(qualora non disponibile il </t>
    </r>
    <r>
      <rPr>
        <b/>
        <sz val="12"/>
        <color indexed="8"/>
        <rFont val="Bell MT"/>
        <family val="1"/>
      </rPr>
      <t>Progetto del fornitore)</t>
    </r>
  </si>
  <si>
    <r>
      <t>Progetto del fornitore</t>
    </r>
    <r>
      <rPr>
        <sz val="12"/>
        <color indexed="8"/>
        <rFont val="Bell MT"/>
        <family val="1"/>
      </rPr>
      <t xml:space="preserve"> (qualora disponibile)</t>
    </r>
  </si>
  <si>
    <t>Nota metodologica n.2: Previsione della domanda</t>
  </si>
  <si>
    <t>Nota metodologica n.1: Analisi della mobilità</t>
  </si>
  <si>
    <t>Nota metodologica n.3: Studio sulle Linee TPL impattate dal progetto</t>
  </si>
  <si>
    <t>DOCUMENTAZIONE COMUNE A TUTTE LE ISTANZE</t>
  </si>
  <si>
    <t>Potenziamento e valorizzazione di STIF esistenti destinati al TRM</t>
  </si>
  <si>
    <t>Realizzazione di nuove linee ed estensione di linee esistenti ad implementazione della rete di STIF destinati al TRM</t>
  </si>
  <si>
    <r>
      <t xml:space="preserve">Progetto di Fattibilità </t>
    </r>
    <r>
      <rPr>
        <sz val="12"/>
        <color indexed="8"/>
        <rFont val="Bell MT"/>
        <family val="1"/>
      </rPr>
      <t>(qualora non disponibile il Progetto Definitivo)</t>
    </r>
  </si>
  <si>
    <r>
      <t xml:space="preserve">Progetto Definitivo </t>
    </r>
    <r>
      <rPr>
        <sz val="12"/>
        <color indexed="8"/>
        <rFont val="Bell MT"/>
        <family val="1"/>
      </rPr>
      <t>(qualora disponibile)</t>
    </r>
  </si>
  <si>
    <t>Esigenza rinnovo</t>
  </si>
  <si>
    <t>Giustificazione Trasp.</t>
  </si>
  <si>
    <t>Esigenza valorizzazione</t>
  </si>
  <si>
    <r>
      <t xml:space="preserve">Analisi Costi-Efficacia, </t>
    </r>
    <r>
      <rPr>
        <sz val="12"/>
        <color indexed="8"/>
        <rFont val="Bell MT"/>
        <family val="1"/>
      </rPr>
      <t>ai sensi del DM 300 del 16.06.2017</t>
    </r>
  </si>
  <si>
    <t>ACE</t>
  </si>
  <si>
    <t>Tabelle</t>
  </si>
  <si>
    <t>NM1</t>
  </si>
  <si>
    <t>NM2</t>
  </si>
  <si>
    <t>NM3</t>
  </si>
  <si>
    <t>ABC</t>
  </si>
  <si>
    <r>
      <t xml:space="preserve">Tabelle di sintesi </t>
    </r>
    <r>
      <rPr>
        <sz val="12"/>
        <color indexed="8"/>
        <rFont val="Bell MT"/>
        <family val="1"/>
      </rPr>
      <t>dell’analisi della mobilità urbana/ACE/ACB, per la parte di pertinenza al sottoprogramma</t>
    </r>
  </si>
  <si>
    <r>
      <t>Analisi Benefici/Costi</t>
    </r>
    <r>
      <rPr>
        <sz val="12"/>
        <color indexed="8"/>
        <rFont val="Bell MT"/>
        <family val="1"/>
      </rPr>
      <t>,</t>
    </r>
    <r>
      <rPr>
        <b/>
        <sz val="12"/>
        <color indexed="8"/>
        <rFont val="Bell MT"/>
        <family val="1"/>
      </rPr>
      <t xml:space="preserve"> </t>
    </r>
    <r>
      <rPr>
        <sz val="12"/>
        <color indexed="8"/>
        <rFont val="Bell MT"/>
        <family val="1"/>
      </rPr>
      <t>ai sensi del DM 300 del 16.06.2017</t>
    </r>
  </si>
  <si>
    <r>
      <t xml:space="preserve">Relazione esplicativa </t>
    </r>
    <r>
      <rPr>
        <sz val="12"/>
        <color indexed="8"/>
        <rFont val="Bell MT"/>
        <family val="1"/>
      </rPr>
      <t>a dimostrazione che il rapporto tra i proventi derivanti dai rientri tariffari e i costi di gestione del servizio e dell’infrastruttura sia almeno pari a 0,35</t>
    </r>
  </si>
  <si>
    <t>Copertura CE</t>
  </si>
  <si>
    <t>Titolo file/cartella</t>
  </si>
  <si>
    <t>Progetto Fattibilità</t>
  </si>
  <si>
    <t>Progetto Definitivo</t>
  </si>
  <si>
    <r>
      <t>Delibera del Proponente</t>
    </r>
    <r>
      <rPr>
        <sz val="12"/>
        <color indexed="8"/>
        <rFont val="Bell MT"/>
        <family val="1"/>
      </rPr>
      <t xml:space="preserve"> che autorizza all’inoltro dell’istanza (in caso di cofinanziamento a fondo perduto o con finanza di progetto la Delibera dovrà darne esplicita attestazione)</t>
    </r>
  </si>
  <si>
    <t>CLR   (COSTI LAVORI E ROTABILI)</t>
  </si>
  <si>
    <t>CLR  +  ONERI SICUREZZA</t>
  </si>
  <si>
    <t>Voci di costo componenti l'Importo dei lavori</t>
  </si>
  <si>
    <t>Voce</t>
  </si>
  <si>
    <t>Tipo 1A e 1B</t>
  </si>
  <si>
    <t>Tipo 2A e 2B</t>
  </si>
  <si>
    <t>Tipo 3</t>
  </si>
  <si>
    <r>
      <t xml:space="preserve">Numero progressivo del progetto </t>
    </r>
    <r>
      <rPr>
        <sz val="12"/>
        <color indexed="8"/>
        <rFont val="Bell MT"/>
        <family val="1"/>
      </rPr>
      <t>(nel caso di presentazione di più progetti)</t>
    </r>
  </si>
  <si>
    <t>All.</t>
  </si>
  <si>
    <r>
      <t>Documentazione</t>
    </r>
    <r>
      <rPr>
        <sz val="12"/>
        <color indexed="8"/>
        <rFont val="Bell MT"/>
        <family val="1"/>
      </rPr>
      <t xml:space="preserve"> che attesti l’esigenza di rinnovo
</t>
    </r>
    <r>
      <rPr>
        <i/>
        <sz val="12"/>
        <color indexed="8"/>
        <rFont val="Bell MT"/>
        <family val="1"/>
      </rPr>
      <t>(Tipologia 1A)</t>
    </r>
  </si>
  <si>
    <r>
      <t>Giustificazione trasportistica</t>
    </r>
    <r>
      <rPr>
        <sz val="12"/>
        <color indexed="8"/>
        <rFont val="Bell MT"/>
        <family val="1"/>
      </rPr>
      <t xml:space="preserve"> del miglioramento
</t>
    </r>
    <r>
      <rPr>
        <i/>
        <sz val="12"/>
        <color indexed="8"/>
        <rFont val="Bell MT"/>
        <family val="1"/>
      </rPr>
      <t>(Tipologia 1B)</t>
    </r>
  </si>
  <si>
    <t>8a</t>
  </si>
  <si>
    <t>8b</t>
  </si>
  <si>
    <t>8c</t>
  </si>
  <si>
    <r>
      <t xml:space="preserve">N.B. </t>
    </r>
    <r>
      <rPr>
        <b/>
        <sz val="8"/>
        <color indexed="8"/>
        <rFont val="Bell MT"/>
        <family val="1"/>
      </rPr>
      <t xml:space="preserve">IL NOME DEL FILE (O DELLA CARTELLA) DEVE ESSERE FORMULATO COME PRESCRITTO NELL'ADDENDUM, </t>
    </r>
    <r>
      <rPr>
        <b/>
        <sz val="10"/>
        <color indexed="8"/>
        <rFont val="Bell MT"/>
        <family val="1"/>
      </rPr>
      <t xml:space="preserve">§ A.8.
</t>
    </r>
    <r>
      <rPr>
        <b/>
        <sz val="12"/>
        <color indexed="8"/>
        <rFont val="Bell MT"/>
        <family val="1"/>
      </rPr>
      <t/>
    </r>
  </si>
  <si>
    <r>
      <t>Documentazione</t>
    </r>
    <r>
      <rPr>
        <sz val="12"/>
        <color indexed="8"/>
        <rFont val="Bell MT"/>
        <family val="1"/>
      </rPr>
      <t xml:space="preserve"> che attesti l’esigenza di valorizzazione 
</t>
    </r>
    <r>
      <rPr>
        <i/>
        <sz val="12"/>
        <color indexed="8"/>
        <rFont val="Bell MT"/>
        <family val="1"/>
      </rPr>
      <t>(Tipologia 2A)</t>
    </r>
  </si>
  <si>
    <r>
      <t xml:space="preserve">Analisi trasportistica </t>
    </r>
    <r>
      <rPr>
        <sz val="12"/>
        <color indexed="8"/>
        <rFont val="Bell MT"/>
        <family val="1"/>
      </rPr>
      <t xml:space="preserve">a giustificazione del potenziamento
</t>
    </r>
    <r>
      <rPr>
        <i/>
        <sz val="12"/>
        <color indexed="8"/>
        <rFont val="Bell MT"/>
        <family val="1"/>
      </rPr>
      <t>(Tipologia 2B)</t>
    </r>
  </si>
  <si>
    <r>
      <t xml:space="preserve">Analisi trasportistica </t>
    </r>
    <r>
      <rPr>
        <sz val="12"/>
        <color indexed="8"/>
        <rFont val="Bell MT"/>
        <family val="1"/>
      </rPr>
      <t xml:space="preserve">a supporto delle scelte progettuali </t>
    </r>
  </si>
  <si>
    <t>N.B. Le celle con campitura rosa sono a compilazione automatica</t>
  </si>
  <si>
    <t>Titolo</t>
  </si>
  <si>
    <t>Fascicolo Intervento</t>
  </si>
  <si>
    <r>
      <t xml:space="preserve">Fascicolo Intervento </t>
    </r>
    <r>
      <rPr>
        <sz val="12"/>
        <color indexed="8"/>
        <rFont val="Bell MT"/>
        <family val="1"/>
      </rPr>
      <t>che contiene tutti i dati di carattere  Amministrativo riguardanti il Proponente e tutte le informazioni principali di carattere tecnico-economico riferite all’oggetto dell’istanza</t>
    </r>
  </si>
  <si>
    <t>9a</t>
  </si>
  <si>
    <t>9b</t>
  </si>
  <si>
    <t>9c</t>
  </si>
  <si>
    <r>
      <t xml:space="preserve">Tracciato in ambito urbano escluse percorrenze di servizio
</t>
    </r>
    <r>
      <rPr>
        <sz val="12"/>
        <color indexed="8"/>
        <rFont val="Bell MT"/>
        <family val="1"/>
      </rPr>
      <t>(se differenti dai dati sopra riportati)</t>
    </r>
  </si>
  <si>
    <r>
      <t>Euro</t>
    </r>
    <r>
      <rPr>
        <vertAlign val="subscript"/>
        <sz val="12"/>
        <rFont val="Bell MT"/>
        <family val="1"/>
      </rPr>
      <t>2019</t>
    </r>
  </si>
  <si>
    <r>
      <t>Euro</t>
    </r>
    <r>
      <rPr>
        <b/>
        <vertAlign val="subscript"/>
        <sz val="12"/>
        <rFont val="Bell MT"/>
        <family val="1"/>
      </rPr>
      <t>2019</t>
    </r>
  </si>
  <si>
    <t xml:space="preserve">Finanziamento richiesto L. 79/2022 - DL 36/2022 </t>
  </si>
  <si>
    <t>Copertura Finanziaria complementare alle risorse di cui sopra</t>
  </si>
  <si>
    <t>Copertura Finanziaria complementare (eventuale)</t>
  </si>
  <si>
    <t>Approvazione PFTE</t>
  </si>
  <si>
    <t>Procedura espropriativa</t>
  </si>
  <si>
    <t>Acquisizione Pareri e VIA – Approvazione</t>
  </si>
  <si>
    <t>Contratto con appaltatore + approvazione</t>
  </si>
  <si>
    <t>Predisposizione documentazione per bando di gara – Procedura per PPP su PFTE (art.183) con OEV e Def.</t>
  </si>
  <si>
    <t>Demolizione impianto esistente</t>
  </si>
  <si>
    <t>Collaudo funiviario e apertura esercizio</t>
  </si>
  <si>
    <t>NOTA: CONTRATTO INIZIO 2026 CON MODALITA' DI PAGAMENTO ACCONTO  2026 PARI AL 5%, 20% AL PRIMO ANNO DI CANTIERE 2026, 45% AL SECONDO ANNO DI CANTIERE 2027, RESTANTE 30% ULTIMO ANNO DI CANTIERE DA SUDDIVIDERE IN SAL</t>
  </si>
  <si>
    <t xml:space="preserve">Anno Y0-y </t>
  </si>
  <si>
    <t>Anno Y0 = 2019</t>
  </si>
  <si>
    <t>Anno Y1 = 2020</t>
  </si>
  <si>
    <t>Anno Y2 = 2021</t>
  </si>
  <si>
    <t>Anno Y3 = 2022</t>
  </si>
  <si>
    <t>Anno YESER-5=2023</t>
  </si>
  <si>
    <t>Anno YESER-4=2024</t>
  </si>
  <si>
    <t>Anno YESER-4=2025</t>
  </si>
  <si>
    <t>Anno YESER-3=2026</t>
  </si>
  <si>
    <t>Anno YESER-2=2027</t>
  </si>
  <si>
    <t>Anno YESER-1=2028</t>
  </si>
  <si>
    <t>Anno YESER=2029</t>
  </si>
  <si>
    <t>IMPIANTO DI TRASPORTO COLLETTIVO TRA LA CITTA' DI TRENTO ED IL MONTE BONDONE</t>
  </si>
  <si>
    <t>PAT/investitori privati</t>
  </si>
  <si>
    <t xml:space="preserve"> bilancio provinciale/investitori privati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</si>
</sst>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\(0.00%\)"/>
    <numFmt numFmtId="166" formatCode="0;\ \-0;\ \-;\ @"/>
  </numFmts>
  <fonts count="45" x14ac:knownFonts="1">
    <font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Bell MT"/>
      <family val="1"/>
    </font>
    <font>
      <sz val="11"/>
      <color indexed="8"/>
      <name val="Bell MT"/>
      <family val="1"/>
    </font>
    <font>
      <sz val="10"/>
      <color indexed="8"/>
      <name val="Arial"/>
      <family val="2"/>
    </font>
    <font>
      <sz val="12"/>
      <color indexed="8"/>
      <name val="Bell MT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Bell MT"/>
      <family val="1"/>
    </font>
    <font>
      <sz val="12"/>
      <color indexed="10"/>
      <name val="Bell MT"/>
      <family val="1"/>
    </font>
    <font>
      <b/>
      <sz val="12"/>
      <name val="Bell MT"/>
      <family val="1"/>
    </font>
    <font>
      <b/>
      <sz val="11"/>
      <color indexed="8"/>
      <name val="Bell MT"/>
      <family val="1"/>
    </font>
    <font>
      <sz val="12"/>
      <name val="Bell MT"/>
      <family val="1"/>
    </font>
    <font>
      <sz val="10"/>
      <name val="Arial"/>
      <family val="2"/>
    </font>
    <font>
      <b/>
      <sz val="11"/>
      <name val="Bell MT"/>
      <family val="1"/>
    </font>
    <font>
      <b/>
      <sz val="12"/>
      <color indexed="60"/>
      <name val="Bell MT"/>
      <family val="1"/>
    </font>
    <font>
      <sz val="11"/>
      <color indexed="10"/>
      <name val="Calibri"/>
      <family val="2"/>
    </font>
    <font>
      <b/>
      <sz val="12"/>
      <color indexed="9"/>
      <name val="Bell MT"/>
      <family val="1"/>
    </font>
    <font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2"/>
      <color indexed="10"/>
      <name val="Bell MT"/>
      <family val="1"/>
    </font>
    <font>
      <b/>
      <sz val="10"/>
      <color indexed="60"/>
      <name val="Arial"/>
      <family val="2"/>
    </font>
    <font>
      <vertAlign val="subscript"/>
      <sz val="12"/>
      <name val="Bell MT"/>
      <family val="1"/>
    </font>
    <font>
      <b/>
      <vertAlign val="subscript"/>
      <sz val="12"/>
      <name val="Bell MT"/>
      <family val="1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56"/>
      <name val="Bell MT"/>
      <family val="1"/>
    </font>
    <font>
      <sz val="12"/>
      <color indexed="56"/>
      <name val="Bell MT"/>
      <family val="1"/>
    </font>
    <font>
      <b/>
      <sz val="12"/>
      <color indexed="18"/>
      <name val="Bell MT"/>
      <family val="1"/>
    </font>
    <font>
      <b/>
      <sz val="11"/>
      <color indexed="9"/>
      <name val="Bell MT"/>
      <family val="1"/>
    </font>
    <font>
      <i/>
      <sz val="12"/>
      <color indexed="8"/>
      <name val="Bell MT"/>
      <family val="1"/>
    </font>
    <font>
      <b/>
      <sz val="11"/>
      <color indexed="9"/>
      <name val="Arial"/>
      <family val="2"/>
    </font>
    <font>
      <b/>
      <sz val="8"/>
      <color indexed="8"/>
      <name val="Bell MT"/>
      <family val="1"/>
    </font>
    <font>
      <sz val="12"/>
      <color indexed="8"/>
      <name val="Bell MT"/>
      <family val="1"/>
    </font>
    <font>
      <sz val="11"/>
      <color rgb="FF000000"/>
      <name val="Arial Narrow"/>
      <family val="2"/>
    </font>
    <font>
      <sz val="11"/>
      <color rgb="FFFFFF00"/>
      <name val="Arial Narrow"/>
      <family val="2"/>
    </font>
    <font>
      <u/>
      <sz val="9.35"/>
      <color indexed="12"/>
      <name val="Calibri"/>
      <family val="2"/>
    </font>
    <font>
      <sz val="11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AE00"/>
        <bgColor rgb="FF00AE00"/>
      </patternFill>
    </fill>
    <fill>
      <patternFill patternType="solid">
        <fgColor rgb="FFEB613D"/>
        <bgColor rgb="FFEB613D"/>
      </patternFill>
    </fill>
    <fill>
      <patternFill patternType="solid">
        <fgColor rgb="FF996633"/>
        <bgColor rgb="FF996633"/>
      </patternFill>
    </fill>
    <fill>
      <patternFill patternType="solid">
        <fgColor rgb="FF808080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B80047"/>
        <bgColor rgb="FFB80047"/>
      </patternFill>
    </fill>
    <fill>
      <patternFill patternType="solid">
        <fgColor rgb="FFFF6633"/>
        <bgColor rgb="FFFF6633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2"/>
      </left>
      <right style="hair">
        <color indexed="62"/>
      </right>
      <top style="hair">
        <color indexed="62"/>
      </top>
      <bottom style="hair">
        <color indexed="64"/>
      </bottom>
      <diagonal style="hair">
        <color indexed="62"/>
      </diagonal>
    </border>
    <border>
      <left style="hair">
        <color indexed="62"/>
      </left>
      <right/>
      <top style="hair">
        <color indexed="62"/>
      </top>
      <bottom/>
      <diagonal/>
    </border>
    <border>
      <left style="hair">
        <color indexed="62"/>
      </left>
      <right/>
      <top/>
      <bottom style="hair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2"/>
      </right>
      <top style="hair">
        <color indexed="62"/>
      </top>
      <bottom/>
      <diagonal/>
    </border>
    <border>
      <left/>
      <right style="hair">
        <color indexed="62"/>
      </right>
      <top style="hair">
        <color indexed="62"/>
      </top>
      <bottom style="thin">
        <color indexed="64"/>
      </bottom>
      <diagonal/>
    </border>
    <border>
      <left style="hair">
        <color indexed="62"/>
      </left>
      <right style="thin">
        <color indexed="64"/>
      </right>
      <top style="hair">
        <color indexed="62"/>
      </top>
      <bottom style="hair">
        <color indexed="62"/>
      </bottom>
      <diagonal/>
    </border>
    <border>
      <left/>
      <right style="thin">
        <color indexed="64"/>
      </right>
      <top/>
      <bottom/>
      <diagonal/>
    </border>
    <border>
      <left style="hair">
        <color indexed="62"/>
      </left>
      <right style="thin">
        <color indexed="64"/>
      </right>
      <top style="hair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2"/>
      </right>
      <top style="thin">
        <color indexed="64"/>
      </top>
      <bottom/>
      <diagonal/>
    </border>
    <border>
      <left style="hair">
        <color indexed="62"/>
      </left>
      <right style="thin">
        <color indexed="64"/>
      </right>
      <top style="thin">
        <color indexed="64"/>
      </top>
      <bottom style="hair">
        <color indexed="62"/>
      </bottom>
      <diagonal/>
    </border>
    <border>
      <left style="thin">
        <color indexed="64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4"/>
      </left>
      <right style="hair">
        <color indexed="62"/>
      </right>
      <top style="hair">
        <color indexed="62"/>
      </top>
      <bottom style="thin">
        <color indexed="64"/>
      </bottom>
      <diagonal/>
    </border>
    <border>
      <left/>
      <right style="hair">
        <color indexed="6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2"/>
      </right>
      <top style="thin">
        <color indexed="64"/>
      </top>
      <bottom style="hair">
        <color indexed="62"/>
      </bottom>
      <diagonal/>
    </border>
    <border>
      <left/>
      <right/>
      <top style="hair">
        <color indexed="62"/>
      </top>
      <bottom style="hair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2"/>
      </top>
      <bottom style="hair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2"/>
      </bottom>
      <diagonal/>
    </border>
    <border>
      <left/>
      <right style="hair">
        <color indexed="62"/>
      </right>
      <top style="thin">
        <color indexed="64"/>
      </top>
      <bottom style="hair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</cellStyleXfs>
  <cellXfs count="26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2" borderId="0" xfId="0" applyFont="1" applyFill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11" fillId="0" borderId="0" xfId="0" applyFont="1" applyBorder="1" applyAlignment="1">
      <alignment horizontal="left"/>
    </xf>
    <xf numFmtId="164" fontId="6" fillId="0" borderId="4" xfId="2" applyFont="1" applyBorder="1" applyAlignment="1"/>
    <xf numFmtId="164" fontId="5" fillId="0" borderId="0" xfId="2" applyFont="1"/>
    <xf numFmtId="164" fontId="2" fillId="0" borderId="0" xfId="2" applyFont="1"/>
    <xf numFmtId="0" fontId="1" fillId="0" borderId="0" xfId="0" applyFont="1" applyAlignment="1"/>
    <xf numFmtId="0" fontId="5" fillId="0" borderId="0" xfId="0" applyNumberFormat="1" applyFont="1"/>
    <xf numFmtId="0" fontId="5" fillId="0" borderId="0" xfId="0" applyNumberFormat="1" applyFont="1" applyBorder="1"/>
    <xf numFmtId="0" fontId="14" fillId="0" borderId="4" xfId="0" applyFont="1" applyFill="1" applyBorder="1"/>
    <xf numFmtId="0" fontId="16" fillId="0" borderId="4" xfId="0" applyFont="1" applyFill="1" applyBorder="1"/>
    <xf numFmtId="0" fontId="4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5" fillId="0" borderId="0" xfId="0" applyNumberFormat="1" applyFont="1" applyFill="1" applyBorder="1"/>
    <xf numFmtId="0" fontId="21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9" xfId="0" applyBorder="1"/>
    <xf numFmtId="0" fontId="7" fillId="4" borderId="10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right"/>
    </xf>
    <xf numFmtId="0" fontId="7" fillId="4" borderId="12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right"/>
    </xf>
    <xf numFmtId="0" fontId="7" fillId="4" borderId="15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left"/>
    </xf>
    <xf numFmtId="0" fontId="7" fillId="4" borderId="18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1" fillId="5" borderId="27" xfId="0" applyFont="1" applyFill="1" applyBorder="1" applyAlignment="1">
      <alignment horizontal="center" vertical="center" wrapText="1"/>
    </xf>
    <xf numFmtId="164" fontId="22" fillId="0" borderId="1" xfId="2" applyFont="1" applyBorder="1"/>
    <xf numFmtId="164" fontId="22" fillId="6" borderId="1" xfId="2" applyFont="1" applyFill="1" applyBorder="1"/>
    <xf numFmtId="164" fontId="23" fillId="6" borderId="1" xfId="2" applyFont="1" applyFill="1" applyBorder="1" applyAlignment="1">
      <alignment horizontal="right" vertical="center"/>
    </xf>
    <xf numFmtId="164" fontId="22" fillId="0" borderId="8" xfId="2" applyFont="1" applyBorder="1"/>
    <xf numFmtId="164" fontId="22" fillId="6" borderId="8" xfId="2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21" fillId="5" borderId="28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2" xfId="0" applyFont="1" applyBorder="1"/>
    <xf numFmtId="0" fontId="7" fillId="0" borderId="1" xfId="0" applyFont="1" applyBorder="1"/>
    <xf numFmtId="0" fontId="7" fillId="0" borderId="3" xfId="0" applyFont="1" applyBorder="1"/>
    <xf numFmtId="0" fontId="7" fillId="4" borderId="30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4" fillId="3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6" fillId="6" borderId="4" xfId="2" applyFont="1" applyFill="1" applyBorder="1" applyAlignment="1"/>
    <xf numFmtId="164" fontId="17" fillId="6" borderId="5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164" fontId="14" fillId="7" borderId="1" xfId="2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9" fontId="23" fillId="6" borderId="1" xfId="4" applyFont="1" applyFill="1" applyBorder="1" applyAlignment="1">
      <alignment horizontal="left" vertical="center"/>
    </xf>
    <xf numFmtId="164" fontId="23" fillId="6" borderId="1" xfId="2" applyFont="1" applyFill="1" applyBorder="1" applyAlignment="1">
      <alignment horizontal="left" vertical="center"/>
    </xf>
    <xf numFmtId="164" fontId="22" fillId="0" borderId="1" xfId="2" applyFont="1" applyFill="1" applyBorder="1" applyAlignment="1">
      <alignment vertical="center"/>
    </xf>
    <xf numFmtId="164" fontId="29" fillId="0" borderId="1" xfId="2" applyFont="1" applyFill="1" applyBorder="1" applyAlignment="1">
      <alignment vertical="center"/>
    </xf>
    <xf numFmtId="164" fontId="23" fillId="0" borderId="1" xfId="2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30" fillId="4" borderId="1" xfId="0" applyFont="1" applyFill="1" applyBorder="1" applyAlignment="1">
      <alignment horizontal="left" vertical="center"/>
    </xf>
    <xf numFmtId="164" fontId="30" fillId="6" borderId="1" xfId="2" applyFont="1" applyFill="1" applyBorder="1" applyAlignment="1">
      <alignment horizontal="left" vertical="center"/>
    </xf>
    <xf numFmtId="164" fontId="31" fillId="6" borderId="1" xfId="2" applyFont="1" applyFill="1" applyBorder="1" applyAlignment="1">
      <alignment vertical="center"/>
    </xf>
    <xf numFmtId="0" fontId="23" fillId="4" borderId="1" xfId="0" applyFont="1" applyFill="1" applyBorder="1" applyAlignment="1">
      <alignment vertical="center"/>
    </xf>
    <xf numFmtId="164" fontId="30" fillId="6" borderId="1" xfId="0" applyNumberFormat="1" applyFont="1" applyFill="1" applyBorder="1" applyAlignment="1">
      <alignment vertical="center"/>
    </xf>
    <xf numFmtId="0" fontId="30" fillId="6" borderId="1" xfId="0" applyFont="1" applyFill="1" applyBorder="1" applyAlignment="1">
      <alignment vertical="center"/>
    </xf>
    <xf numFmtId="164" fontId="18" fillId="0" borderId="4" xfId="2" applyFont="1" applyFill="1" applyBorder="1" applyAlignment="1">
      <alignment horizontal="center" vertical="center" wrapText="1"/>
    </xf>
    <xf numFmtId="164" fontId="15" fillId="0" borderId="0" xfId="2" applyFont="1"/>
    <xf numFmtId="164" fontId="32" fillId="6" borderId="4" xfId="2" applyFont="1" applyFill="1" applyBorder="1" applyAlignment="1"/>
    <xf numFmtId="164" fontId="32" fillId="6" borderId="5" xfId="2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 wrapText="1"/>
    </xf>
    <xf numFmtId="0" fontId="15" fillId="0" borderId="0" xfId="0" applyFont="1" applyBorder="1"/>
    <xf numFmtId="164" fontId="32" fillId="6" borderId="5" xfId="2" applyFont="1" applyFill="1" applyBorder="1" applyAlignment="1">
      <alignment vertical="top" wrapText="1"/>
    </xf>
    <xf numFmtId="0" fontId="5" fillId="0" borderId="0" xfId="0" applyFont="1" applyAlignment="1"/>
    <xf numFmtId="164" fontId="6" fillId="6" borderId="31" xfId="2" applyFont="1" applyFill="1" applyBorder="1" applyAlignment="1"/>
    <xf numFmtId="0" fontId="34" fillId="6" borderId="5" xfId="0" applyFont="1" applyFill="1" applyBorder="1" applyAlignment="1">
      <alignment horizontal="center" vertical="center" wrapText="1"/>
    </xf>
    <xf numFmtId="0" fontId="34" fillId="6" borderId="5" xfId="0" applyFont="1" applyFill="1" applyBorder="1" applyAlignment="1">
      <alignment vertical="center" wrapText="1"/>
    </xf>
    <xf numFmtId="0" fontId="33" fillId="6" borderId="5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34" xfId="0" applyFont="1" applyBorder="1" applyAlignment="1">
      <alignment horizontal="left"/>
    </xf>
    <xf numFmtId="0" fontId="35" fillId="0" borderId="0" xfId="0" applyFont="1" applyAlignment="1"/>
    <xf numFmtId="0" fontId="0" fillId="0" borderId="0" xfId="0" applyAlignment="1">
      <alignment horizontal="left" vertical="top"/>
    </xf>
    <xf numFmtId="0" fontId="4" fillId="4" borderId="35" xfId="0" applyFont="1" applyFill="1" applyBorder="1" applyAlignment="1">
      <alignment vertical="top"/>
    </xf>
    <xf numFmtId="0" fontId="0" fillId="0" borderId="0" xfId="0" applyFill="1"/>
    <xf numFmtId="0" fontId="4" fillId="3" borderId="7" xfId="0" applyFont="1" applyFill="1" applyBorder="1" applyAlignment="1">
      <alignment wrapText="1"/>
    </xf>
    <xf numFmtId="0" fontId="35" fillId="0" borderId="0" xfId="0" applyFont="1" applyBorder="1" applyAlignment="1"/>
    <xf numFmtId="0" fontId="4" fillId="4" borderId="36" xfId="0" applyFont="1" applyFill="1" applyBorder="1" applyAlignment="1">
      <alignment vertical="top"/>
    </xf>
    <xf numFmtId="0" fontId="4" fillId="3" borderId="37" xfId="0" applyFont="1" applyFill="1" applyBorder="1" applyAlignment="1">
      <alignment horizontal="left" wrapText="1"/>
    </xf>
    <xf numFmtId="0" fontId="4" fillId="0" borderId="38" xfId="0" applyFont="1" applyBorder="1"/>
    <xf numFmtId="0" fontId="4" fillId="0" borderId="37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justify" vertical="center"/>
    </xf>
    <xf numFmtId="0" fontId="36" fillId="5" borderId="40" xfId="0" applyFont="1" applyFill="1" applyBorder="1" applyAlignment="1">
      <alignment horizontal="left" vertical="center"/>
    </xf>
    <xf numFmtId="0" fontId="4" fillId="8" borderId="41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4" fillId="4" borderId="43" xfId="0" applyFont="1" applyFill="1" applyBorder="1" applyAlignment="1">
      <alignment horizontal="center" vertical="top" wrapText="1"/>
    </xf>
    <xf numFmtId="0" fontId="34" fillId="0" borderId="0" xfId="0" applyFont="1" applyBorder="1" applyAlignment="1"/>
    <xf numFmtId="0" fontId="34" fillId="0" borderId="0" xfId="0" applyFont="1" applyAlignment="1"/>
    <xf numFmtId="0" fontId="33" fillId="0" borderId="0" xfId="0" applyFont="1" applyBorder="1" applyAlignment="1">
      <alignment horizontal="left"/>
    </xf>
    <xf numFmtId="0" fontId="4" fillId="0" borderId="0" xfId="0" applyFont="1"/>
    <xf numFmtId="0" fontId="16" fillId="0" borderId="0" xfId="0" applyFont="1" applyBorder="1" applyAlignment="1"/>
    <xf numFmtId="0" fontId="33" fillId="0" borderId="0" xfId="0" applyFont="1" applyAlignment="1"/>
    <xf numFmtId="0" fontId="7" fillId="0" borderId="0" xfId="0" applyNumberFormat="1" applyFont="1"/>
    <xf numFmtId="164" fontId="4" fillId="0" borderId="0" xfId="2" applyFont="1"/>
    <xf numFmtId="0" fontId="7" fillId="0" borderId="0" xfId="0" applyFont="1" applyBorder="1"/>
    <xf numFmtId="164" fontId="4" fillId="0" borderId="0" xfId="2" applyFont="1" applyBorder="1"/>
    <xf numFmtId="0" fontId="4" fillId="4" borderId="4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left" vertical="top" wrapText="1"/>
    </xf>
    <xf numFmtId="0" fontId="4" fillId="0" borderId="46" xfId="0" applyFont="1" applyFill="1" applyBorder="1" applyAlignment="1">
      <alignment vertical="top"/>
    </xf>
    <xf numFmtId="0" fontId="5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0" fillId="0" borderId="0" xfId="0" applyFill="1" applyAlignment="1">
      <alignment horizontal="left" vertical="top"/>
    </xf>
    <xf numFmtId="0" fontId="7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46" xfId="0" applyFont="1" applyFill="1" applyBorder="1" applyAlignment="1">
      <alignment horizontal="center" vertical="top" wrapText="1"/>
    </xf>
    <xf numFmtId="0" fontId="4" fillId="8" borderId="47" xfId="0" applyFont="1" applyFill="1" applyBorder="1" applyAlignment="1">
      <alignment horizontal="center" vertical="top" wrapText="1"/>
    </xf>
    <xf numFmtId="0" fontId="4" fillId="3" borderId="43" xfId="0" applyFont="1" applyFill="1" applyBorder="1" applyAlignment="1">
      <alignment horizontal="center" vertical="top" wrapText="1"/>
    </xf>
    <xf numFmtId="0" fontId="4" fillId="8" borderId="48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3" fillId="0" borderId="0" xfId="0" applyFont="1" applyFill="1" applyBorder="1" applyAlignment="1">
      <alignment horizontal="center"/>
    </xf>
    <xf numFmtId="0" fontId="34" fillId="0" borderId="0" xfId="0" applyFont="1" applyFill="1" applyBorder="1" applyAlignment="1"/>
    <xf numFmtId="0" fontId="34" fillId="0" borderId="0" xfId="0" applyFont="1" applyFill="1" applyAlignment="1"/>
    <xf numFmtId="0" fontId="4" fillId="3" borderId="43" xfId="0" applyFont="1" applyFill="1" applyBorder="1" applyAlignment="1">
      <alignment horizontal="center" wrapText="1"/>
    </xf>
    <xf numFmtId="164" fontId="32" fillId="6" borderId="4" xfId="0" applyNumberFormat="1" applyFont="1" applyFill="1" applyBorder="1" applyAlignment="1">
      <alignment horizontal="left"/>
    </xf>
    <xf numFmtId="165" fontId="4" fillId="6" borderId="7" xfId="0" quotePrefix="1" applyNumberFormat="1" applyFont="1" applyFill="1" applyBorder="1" applyAlignment="1">
      <alignment horizontal="left"/>
    </xf>
    <xf numFmtId="164" fontId="38" fillId="6" borderId="1" xfId="2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/>
    </xf>
    <xf numFmtId="0" fontId="6" fillId="9" borderId="4" xfId="0" applyFont="1" applyFill="1" applyBorder="1" applyAlignment="1">
      <alignment horizontal="left"/>
    </xf>
    <xf numFmtId="0" fontId="6" fillId="10" borderId="9" xfId="0" applyFont="1" applyFill="1" applyBorder="1"/>
    <xf numFmtId="0" fontId="6" fillId="10" borderId="19" xfId="0" applyFont="1" applyFill="1" applyBorder="1"/>
    <xf numFmtId="0" fontId="6" fillId="10" borderId="20" xfId="0" applyFont="1" applyFill="1" applyBorder="1"/>
    <xf numFmtId="0" fontId="6" fillId="10" borderId="21" xfId="0" applyFont="1" applyFill="1" applyBorder="1"/>
    <xf numFmtId="0" fontId="6" fillId="10" borderId="0" xfId="0" applyFont="1" applyFill="1" applyAlignment="1">
      <alignment vertical="center"/>
    </xf>
    <xf numFmtId="0" fontId="6" fillId="10" borderId="22" xfId="0" applyFont="1" applyFill="1" applyBorder="1"/>
    <xf numFmtId="0" fontId="6" fillId="10" borderId="23" xfId="0" applyFont="1" applyFill="1" applyBorder="1"/>
    <xf numFmtId="0" fontId="6" fillId="10" borderId="24" xfId="0" applyFont="1" applyFill="1" applyBorder="1"/>
    <xf numFmtId="0" fontId="6" fillId="10" borderId="25" xfId="0" applyFont="1" applyFill="1" applyBorder="1"/>
    <xf numFmtId="0" fontId="6" fillId="10" borderId="26" xfId="0" applyFont="1" applyFill="1" applyBorder="1"/>
    <xf numFmtId="0" fontId="2" fillId="0" borderId="2" xfId="0" applyFont="1" applyFill="1" applyBorder="1"/>
    <xf numFmtId="0" fontId="2" fillId="0" borderId="1" xfId="0" applyFont="1" applyFill="1" applyBorder="1"/>
    <xf numFmtId="0" fontId="2" fillId="0" borderId="3" xfId="0" applyFont="1" applyFill="1" applyBorder="1"/>
    <xf numFmtId="0" fontId="41" fillId="11" borderId="64" xfId="0" applyFont="1" applyFill="1" applyBorder="1"/>
    <xf numFmtId="0" fontId="41" fillId="12" borderId="64" xfId="0" applyFont="1" applyFill="1" applyBorder="1"/>
    <xf numFmtId="0" fontId="41" fillId="13" borderId="64" xfId="0" applyFont="1" applyFill="1" applyBorder="1"/>
    <xf numFmtId="0" fontId="41" fillId="14" borderId="64" xfId="0" applyFont="1" applyFill="1" applyBorder="1"/>
    <xf numFmtId="0" fontId="42" fillId="15" borderId="64" xfId="0" applyFont="1" applyFill="1" applyBorder="1"/>
    <xf numFmtId="0" fontId="41" fillId="16" borderId="64" xfId="0" applyFont="1" applyFill="1" applyBorder="1"/>
    <xf numFmtId="0" fontId="41" fillId="0" borderId="64" xfId="0" applyFont="1" applyFill="1" applyBorder="1"/>
    <xf numFmtId="0" fontId="41" fillId="17" borderId="64" xfId="0" applyFont="1" applyFill="1" applyBorder="1"/>
    <xf numFmtId="0" fontId="42" fillId="0" borderId="64" xfId="0" applyFont="1" applyFill="1" applyBorder="1"/>
    <xf numFmtId="0" fontId="42" fillId="0" borderId="0" xfId="0" applyFont="1" applyFill="1" applyBorder="1"/>
    <xf numFmtId="0" fontId="2" fillId="18" borderId="2" xfId="0" applyFont="1" applyFill="1" applyBorder="1"/>
    <xf numFmtId="0" fontId="2" fillId="18" borderId="1" xfId="0" applyFont="1" applyFill="1" applyBorder="1"/>
    <xf numFmtId="0" fontId="6" fillId="19" borderId="7" xfId="0" applyFont="1" applyFill="1" applyBorder="1" applyAlignment="1">
      <alignment horizontal="left"/>
    </xf>
    <xf numFmtId="0" fontId="26" fillId="19" borderId="7" xfId="0" applyFont="1" applyFill="1" applyBorder="1" applyAlignment="1">
      <alignment horizontal="left" wrapText="1"/>
    </xf>
    <xf numFmtId="0" fontId="6" fillId="19" borderId="0" xfId="0" applyFont="1" applyFill="1" applyAlignment="1">
      <alignment horizontal="left"/>
    </xf>
    <xf numFmtId="0" fontId="6" fillId="19" borderId="4" xfId="0" applyFont="1" applyFill="1" applyBorder="1" applyAlignment="1">
      <alignment horizontal="left"/>
    </xf>
    <xf numFmtId="0" fontId="43" fillId="19" borderId="4" xfId="5" applyFill="1" applyBorder="1" applyAlignment="1" applyProtection="1">
      <alignment horizontal="left"/>
    </xf>
    <xf numFmtId="0" fontId="6" fillId="19" borderId="0" xfId="0" applyFont="1" applyFill="1" applyBorder="1" applyAlignment="1">
      <alignment horizontal="left"/>
    </xf>
    <xf numFmtId="0" fontId="6" fillId="19" borderId="0" xfId="0" quotePrefix="1" applyFont="1" applyFill="1" applyBorder="1" applyAlignment="1">
      <alignment horizontal="left"/>
    </xf>
    <xf numFmtId="166" fontId="6" fillId="19" borderId="7" xfId="0" applyNumberFormat="1" applyFont="1" applyFill="1" applyBorder="1" applyAlignment="1">
      <alignment horizontal="left"/>
    </xf>
    <xf numFmtId="0" fontId="44" fillId="0" borderId="1" xfId="0" applyFont="1" applyBorder="1" applyAlignment="1">
      <alignment vertical="center"/>
    </xf>
    <xf numFmtId="44" fontId="2" fillId="0" borderId="0" xfId="0" applyNumberFormat="1" applyFont="1"/>
    <xf numFmtId="164" fontId="22" fillId="0" borderId="1" xfId="2" applyFont="1" applyFill="1" applyBorder="1"/>
    <xf numFmtId="164" fontId="0" fillId="0" borderId="0" xfId="0" applyNumberFormat="1"/>
    <xf numFmtId="0" fontId="4" fillId="0" borderId="6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4" fillId="0" borderId="49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33" fillId="0" borderId="0" xfId="0" applyFont="1" applyBorder="1" applyAlignment="1">
      <alignment horizontal="left" wrapText="1"/>
    </xf>
    <xf numFmtId="0" fontId="40" fillId="0" borderId="0" xfId="0" applyFont="1" applyBorder="1" applyAlignment="1">
      <alignment horizontal="left" wrapText="1"/>
    </xf>
    <xf numFmtId="0" fontId="4" fillId="3" borderId="5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64" fontId="15" fillId="3" borderId="51" xfId="2" applyFont="1" applyFill="1" applyBorder="1" applyAlignment="1">
      <alignment horizontal="center" vertical="center" wrapText="1"/>
    </xf>
    <xf numFmtId="164" fontId="15" fillId="3" borderId="5" xfId="2" applyFont="1" applyFill="1" applyBorder="1" applyAlignment="1">
      <alignment horizontal="center" vertical="center" wrapText="1"/>
    </xf>
    <xf numFmtId="164" fontId="15" fillId="3" borderId="52" xfId="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 vertical="top"/>
    </xf>
    <xf numFmtId="0" fontId="21" fillId="5" borderId="53" xfId="0" applyFont="1" applyFill="1" applyBorder="1" applyAlignment="1">
      <alignment horizontal="center" vertical="top" wrapText="1"/>
    </xf>
    <xf numFmtId="0" fontId="21" fillId="5" borderId="54" xfId="0" applyFont="1" applyFill="1" applyBorder="1" applyAlignment="1">
      <alignment horizontal="center" vertical="top" wrapText="1"/>
    </xf>
    <xf numFmtId="0" fontId="21" fillId="5" borderId="34" xfId="0" applyFont="1" applyFill="1" applyBorder="1" applyAlignment="1">
      <alignment horizontal="center" vertical="top" wrapText="1"/>
    </xf>
    <xf numFmtId="0" fontId="33" fillId="6" borderId="6" xfId="0" applyFont="1" applyFill="1" applyBorder="1" applyAlignment="1">
      <alignment horizontal="left" vertical="center"/>
    </xf>
    <xf numFmtId="0" fontId="33" fillId="6" borderId="55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textRotation="90" wrapText="1"/>
    </xf>
    <xf numFmtId="0" fontId="21" fillId="5" borderId="0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56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/>
    </xf>
    <xf numFmtId="0" fontId="14" fillId="7" borderId="57" xfId="0" applyFont="1" applyFill="1" applyBorder="1" applyAlignment="1">
      <alignment horizontal="center" vertical="center"/>
    </xf>
    <xf numFmtId="0" fontId="14" fillId="7" borderId="58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3" borderId="8" xfId="0" applyFont="1" applyFill="1" applyBorder="1" applyAlignment="1">
      <alignment horizontal="center" vertical="center" textRotation="90" wrapText="1"/>
    </xf>
    <xf numFmtId="0" fontId="7" fillId="3" borderId="57" xfId="0" applyFont="1" applyFill="1" applyBorder="1" applyAlignment="1">
      <alignment horizontal="center" vertical="center" textRotation="90" wrapText="1"/>
    </xf>
    <xf numFmtId="0" fontId="7" fillId="3" borderId="58" xfId="0" applyFont="1" applyFill="1" applyBorder="1" applyAlignment="1">
      <alignment horizontal="center" vertical="center" textRotation="90" wrapText="1"/>
    </xf>
    <xf numFmtId="0" fontId="3" fillId="0" borderId="0" xfId="0" applyFont="1"/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57" xfId="0" applyFont="1" applyFill="1" applyBorder="1" applyAlignment="1">
      <alignment horizontal="center" vertical="center" textRotation="90" wrapText="1"/>
    </xf>
    <xf numFmtId="0" fontId="4" fillId="3" borderId="58" xfId="0" applyFont="1" applyFill="1" applyBorder="1" applyAlignment="1">
      <alignment horizontal="center" vertical="center" textRotation="90" wrapText="1"/>
    </xf>
    <xf numFmtId="0" fontId="21" fillId="5" borderId="30" xfId="0" applyFont="1" applyFill="1" applyBorder="1" applyAlignment="1">
      <alignment horizontal="right" vertical="center" wrapText="1"/>
    </xf>
    <xf numFmtId="0" fontId="21" fillId="5" borderId="56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3" borderId="59" xfId="0" applyFont="1" applyFill="1" applyBorder="1"/>
    <xf numFmtId="0" fontId="7" fillId="3" borderId="46" xfId="0" applyFont="1" applyFill="1" applyBorder="1"/>
    <xf numFmtId="0" fontId="7" fillId="3" borderId="60" xfId="0" applyFont="1" applyFill="1" applyBorder="1"/>
    <xf numFmtId="164" fontId="6" fillId="0" borderId="61" xfId="2" applyFont="1" applyBorder="1" applyAlignment="1">
      <alignment horizontal="center"/>
    </xf>
    <xf numFmtId="164" fontId="0" fillId="0" borderId="59" xfId="2" applyFont="1" applyBorder="1" applyAlignment="1">
      <alignment horizontal="center"/>
    </xf>
    <xf numFmtId="164" fontId="0" fillId="0" borderId="46" xfId="2" applyFont="1" applyBorder="1" applyAlignment="1">
      <alignment horizontal="center"/>
    </xf>
    <xf numFmtId="164" fontId="0" fillId="0" borderId="60" xfId="2" applyFont="1" applyBorder="1" applyAlignment="1">
      <alignment horizontal="center"/>
    </xf>
    <xf numFmtId="164" fontId="20" fillId="0" borderId="0" xfId="0" applyNumberFormat="1" applyFont="1" applyBorder="1" applyAlignment="1">
      <alignment horizontal="left"/>
    </xf>
    <xf numFmtId="0" fontId="24" fillId="5" borderId="28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29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8" borderId="62" xfId="0" applyFont="1" applyFill="1" applyBorder="1" applyAlignment="1">
      <alignment horizontal="left" vertical="top" wrapText="1"/>
    </xf>
    <xf numFmtId="0" fontId="12" fillId="8" borderId="63" xfId="0" applyFont="1" applyFill="1" applyBorder="1" applyAlignment="1">
      <alignment horizontal="left" vertical="top" wrapText="1"/>
    </xf>
    <xf numFmtId="164" fontId="6" fillId="0" borderId="5" xfId="2" applyFont="1" applyFill="1" applyBorder="1" applyAlignment="1">
      <alignment vertical="top" wrapText="1"/>
    </xf>
    <xf numFmtId="0" fontId="6" fillId="0" borderId="5" xfId="2" applyNumberFormat="1" applyFont="1" applyFill="1" applyBorder="1"/>
    <xf numFmtId="14" fontId="6" fillId="0" borderId="5" xfId="2" applyNumberFormat="1" applyFont="1" applyFill="1" applyBorder="1"/>
    <xf numFmtId="164" fontId="6" fillId="0" borderId="5" xfId="2" applyFont="1" applyFill="1" applyBorder="1" applyAlignment="1"/>
    <xf numFmtId="164" fontId="6" fillId="0" borderId="5" xfId="2" applyFont="1" applyFill="1" applyBorder="1"/>
    <xf numFmtId="164" fontId="6" fillId="0" borderId="5" xfId="2" applyFont="1" applyFill="1" applyBorder="1" applyAlignment="1">
      <alignment horizontal="right" vertical="top"/>
    </xf>
  </cellXfs>
  <cellStyles count="6">
    <cellStyle name="Collegamento ipertestuale" xfId="5" builtinId="8"/>
    <cellStyle name="Comma 2" xfId="1"/>
    <cellStyle name="Migliaia" xfId="2" builtinId="3"/>
    <cellStyle name="Normale" xfId="0" builtinId="0"/>
    <cellStyle name="Percent 2" xfId="3"/>
    <cellStyle name="Percentuale" xfId="4" builtinId="5"/>
  </cellStyles>
  <dxfs count="13">
    <dxf>
      <font>
        <strike val="0"/>
        <color auto="1"/>
      </font>
    </dxf>
    <dxf>
      <font>
        <strike val="0"/>
        <color rgb="FFFF0000"/>
      </font>
    </dxf>
    <dxf>
      <font>
        <strike val="0"/>
        <color auto="1"/>
      </font>
    </dxf>
    <dxf>
      <font>
        <strike val="0"/>
        <color rgb="FFFF0000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auto="1"/>
          <bgColor theme="0" tint="-4.9989318521683403E-2"/>
        </patternFill>
      </fill>
    </dxf>
    <dxf>
      <fill>
        <patternFill>
          <bgColor theme="0"/>
        </patternFill>
      </fill>
      <border>
        <top style="thin">
          <color theme="5"/>
        </top>
      </border>
    </dxf>
    <dxf>
      <font>
        <b/>
        <i val="0"/>
        <strike val="0"/>
        <color theme="0"/>
      </font>
      <fill>
        <patternFill>
          <bgColor theme="5"/>
        </patternFill>
      </fill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</font>
      <fill>
        <patternFill>
          <bgColor rgb="FFFFC000"/>
        </patternFill>
      </fill>
    </dxf>
  </dxfs>
  <tableStyles count="3" defaultTableStyle="TableStyleMedium2" defaultPivotStyle="PivotStyleLight16">
    <tableStyle name="Stile tabella 1" pivot="0" count="1">
      <tableStyleElement type="firstHeaderCell" dxfId="12"/>
    </tableStyle>
    <tableStyle name="Stile tabella pivot 1" table="0" count="6">
      <tableStyleElement type="wholeTable" dxfId="11"/>
      <tableStyleElement type="headerRow" dxfId="10"/>
      <tableStyleElement type="totalRow" dxfId="9"/>
      <tableStyleElement type="firstRowStripe" dxfId="8"/>
      <tableStyleElement type="secondRowStripe" dxfId="7"/>
      <tableStyleElement type="blankRow" dxfId="6"/>
    </tableStyle>
    <tableStyle name="Stile tabella pivot 2" table="0" count="1"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18</xdr:row>
      <xdr:rowOff>82550</xdr:rowOff>
    </xdr:from>
    <xdr:to>
      <xdr:col>16</xdr:col>
      <xdr:colOff>95250</xdr:colOff>
      <xdr:row>28</xdr:row>
      <xdr:rowOff>546100</xdr:rowOff>
    </xdr:to>
    <xdr:cxnSp macro="">
      <xdr:nvCxnSpPr>
        <xdr:cNvPr id="3" name="Connettore 2 2"/>
        <xdr:cNvCxnSpPr/>
      </xdr:nvCxnSpPr>
      <xdr:spPr>
        <a:xfrm flipV="1">
          <a:off x="5784850" y="3371850"/>
          <a:ext cx="0" cy="23749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88900</xdr:colOff>
      <xdr:row>18</xdr:row>
      <xdr:rowOff>88900</xdr:rowOff>
    </xdr:from>
    <xdr:to>
      <xdr:col>23</xdr:col>
      <xdr:colOff>88900</xdr:colOff>
      <xdr:row>28</xdr:row>
      <xdr:rowOff>552450</xdr:rowOff>
    </xdr:to>
    <xdr:cxnSp macro="">
      <xdr:nvCxnSpPr>
        <xdr:cNvPr id="5" name="Connettore 2 4"/>
        <xdr:cNvCxnSpPr/>
      </xdr:nvCxnSpPr>
      <xdr:spPr>
        <a:xfrm flipV="1">
          <a:off x="7112000" y="3378200"/>
          <a:ext cx="0" cy="237490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30128\Downloads\Monitoraggio%20Investimenti%20kpm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enzione"/>
      <sheetName val="Copertina"/>
      <sheetName val="Intervento"/>
      <sheetName val="Lotto Realizzativo"/>
      <sheetName val="Iter Approvativo"/>
      <sheetName val="Finanziamento"/>
      <sheetName val="Affidamento"/>
      <sheetName val="Contratto"/>
      <sheetName val="Aggiudicatario"/>
      <sheetName val="SAL"/>
      <sheetName val="QE Intervento"/>
      <sheetName val="Descrizioni schede"/>
      <sheetName val="dati interni 1"/>
      <sheetName val="dati interni 2"/>
      <sheetName val="utils-pivot"/>
      <sheetName val="utils-pivot2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tratta T2 (Clodio/Mazzini-Colosseo)</v>
          </cell>
        </row>
        <row r="6">
          <cell r="B6" t="str">
            <v>Tratta T3 (Colosseo-S. Giovanni)</v>
          </cell>
        </row>
        <row r="7">
          <cell r="B7" t="str">
            <v>Tratta T4-5 (S. Giovanni-Alessandrino)</v>
          </cell>
        </row>
        <row r="8">
          <cell r="B8" t="str">
            <v>Tratta T6A-T7-deposito Graniti (Lodi-Monte Compatri/Pantano)</v>
          </cell>
        </row>
      </sheetData>
      <sheetData sheetId="4" refreshError="1"/>
      <sheetData sheetId="5" refreshError="1"/>
      <sheetData sheetId="6" refreshError="1"/>
      <sheetData sheetId="7">
        <row r="5">
          <cell r="A5" t="str">
            <v>rep. 89819 - racc. 21975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40"/>
  <sheetViews>
    <sheetView showGridLines="0" zoomScale="85" zoomScaleNormal="85" workbookViewId="0">
      <selection activeCell="B21" sqref="B21"/>
    </sheetView>
  </sheetViews>
  <sheetFormatPr defaultColWidth="9.140625" defaultRowHeight="16.5" x14ac:dyDescent="0.3"/>
  <cols>
    <col min="1" max="1" width="1.5703125" style="4" customWidth="1"/>
    <col min="2" max="2" width="63.42578125" style="4" customWidth="1"/>
    <col min="3" max="3" width="11.42578125" style="7" customWidth="1"/>
    <col min="4" max="4" width="77" style="6" customWidth="1"/>
    <col min="5" max="5" width="1.5703125" style="4" customWidth="1"/>
    <col min="6" max="6" width="9.85546875" style="4" bestFit="1" customWidth="1"/>
    <col min="7" max="16384" width="9.140625" style="4"/>
  </cols>
  <sheetData>
    <row r="1" spans="2:6" ht="7.5" customHeight="1" x14ac:dyDescent="0.3">
      <c r="B1" s="3"/>
    </row>
    <row r="2" spans="2:6" ht="15.75" customHeight="1" x14ac:dyDescent="0.3">
      <c r="B2" s="207" t="s">
        <v>64</v>
      </c>
      <c r="C2" s="207"/>
      <c r="D2" s="189" t="s">
        <v>302</v>
      </c>
      <c r="F2" s="5"/>
    </row>
    <row r="3" spans="2:6" x14ac:dyDescent="0.3">
      <c r="B3" s="207" t="s">
        <v>72</v>
      </c>
      <c r="C3" s="207"/>
      <c r="D3" s="189"/>
      <c r="F3" s="5"/>
    </row>
    <row r="4" spans="2:6" ht="16.5" customHeight="1" x14ac:dyDescent="0.3">
      <c r="B4" s="207" t="s">
        <v>73</v>
      </c>
      <c r="C4" s="207"/>
      <c r="D4" s="189"/>
    </row>
    <row r="5" spans="2:6" s="142" customFormat="1" ht="16.5" customHeight="1" x14ac:dyDescent="0.3">
      <c r="B5" s="127" t="s">
        <v>258</v>
      </c>
      <c r="C5" s="127"/>
      <c r="D5" s="189"/>
    </row>
    <row r="6" spans="2:6" x14ac:dyDescent="0.3">
      <c r="B6" s="97" t="s">
        <v>74</v>
      </c>
      <c r="C6" s="98" t="s">
        <v>75</v>
      </c>
      <c r="D6" s="189"/>
      <c r="F6" s="5"/>
    </row>
    <row r="7" spans="2:6" x14ac:dyDescent="0.3">
      <c r="B7" s="97"/>
      <c r="C7" s="98" t="s">
        <v>76</v>
      </c>
      <c r="D7" s="189"/>
      <c r="F7" s="5"/>
    </row>
    <row r="8" spans="2:6" ht="15.75" customHeight="1" x14ac:dyDescent="0.3">
      <c r="B8" s="207" t="s">
        <v>211</v>
      </c>
      <c r="C8" s="210"/>
      <c r="D8" s="189"/>
    </row>
    <row r="9" spans="2:6" ht="27" x14ac:dyDescent="0.3">
      <c r="B9" s="99" t="s">
        <v>65</v>
      </c>
      <c r="C9" s="111"/>
      <c r="D9" s="190" t="s">
        <v>230</v>
      </c>
    </row>
    <row r="10" spans="2:6" ht="15.75" customHeight="1" x14ac:dyDescent="0.3">
      <c r="B10" s="99" t="s">
        <v>210</v>
      </c>
      <c r="C10" s="111"/>
      <c r="D10" s="190">
        <v>3</v>
      </c>
    </row>
    <row r="11" spans="2:6" ht="9.75" customHeight="1" x14ac:dyDescent="0.3">
      <c r="B11" s="100"/>
      <c r="C11" s="101"/>
      <c r="D11" s="191"/>
    </row>
    <row r="12" spans="2:6" x14ac:dyDescent="0.3">
      <c r="B12" s="103" t="s">
        <v>82</v>
      </c>
      <c r="C12" s="98" t="s">
        <v>66</v>
      </c>
      <c r="D12" s="192"/>
    </row>
    <row r="13" spans="2:6" x14ac:dyDescent="0.3">
      <c r="B13" s="104"/>
      <c r="C13" s="98" t="s">
        <v>67</v>
      </c>
      <c r="D13" s="192"/>
    </row>
    <row r="14" spans="2:6" x14ac:dyDescent="0.3">
      <c r="B14" s="104"/>
      <c r="C14" s="98" t="s">
        <v>203</v>
      </c>
      <c r="D14" s="192"/>
    </row>
    <row r="15" spans="2:6" x14ac:dyDescent="0.3">
      <c r="B15" s="105"/>
      <c r="C15" s="98" t="s">
        <v>204</v>
      </c>
      <c r="D15" s="193"/>
    </row>
    <row r="16" spans="2:6" x14ac:dyDescent="0.3">
      <c r="B16" s="106"/>
      <c r="C16" s="98" t="s">
        <v>68</v>
      </c>
      <c r="D16" s="193"/>
    </row>
    <row r="17" spans="2:4" s="5" customFormat="1" x14ac:dyDescent="0.3">
      <c r="B17" s="106"/>
      <c r="C17" s="98" t="s">
        <v>69</v>
      </c>
      <c r="D17" s="192"/>
    </row>
    <row r="18" spans="2:4" s="5" customFormat="1" x14ac:dyDescent="0.3">
      <c r="B18" s="100"/>
      <c r="C18" s="101"/>
      <c r="D18" s="194"/>
    </row>
    <row r="19" spans="2:4" x14ac:dyDescent="0.3">
      <c r="B19" s="108" t="s">
        <v>81</v>
      </c>
      <c r="C19" s="98" t="s">
        <v>66</v>
      </c>
      <c r="D19" s="192"/>
    </row>
    <row r="20" spans="2:4" x14ac:dyDescent="0.3">
      <c r="B20" s="108" t="s">
        <v>195</v>
      </c>
      <c r="C20" s="98" t="s">
        <v>67</v>
      </c>
      <c r="D20" s="192"/>
    </row>
    <row r="21" spans="2:4" x14ac:dyDescent="0.3">
      <c r="B21" s="105"/>
      <c r="C21" s="98" t="s">
        <v>68</v>
      </c>
      <c r="D21" s="193"/>
    </row>
    <row r="22" spans="2:4" s="5" customFormat="1" x14ac:dyDescent="0.3">
      <c r="B22" s="106"/>
      <c r="C22" s="98" t="s">
        <v>69</v>
      </c>
      <c r="D22" s="192"/>
    </row>
    <row r="23" spans="2:4" s="5" customFormat="1" x14ac:dyDescent="0.3">
      <c r="B23" s="100"/>
      <c r="C23" s="101"/>
      <c r="D23" s="195"/>
    </row>
    <row r="24" spans="2:4" s="5" customFormat="1" x14ac:dyDescent="0.3">
      <c r="B24" s="207" t="s">
        <v>70</v>
      </c>
      <c r="C24" s="207"/>
      <c r="D24" s="196"/>
    </row>
    <row r="25" spans="2:4" s="5" customFormat="1" ht="9.75" customHeight="1" x14ac:dyDescent="0.3">
      <c r="B25" s="100"/>
      <c r="C25" s="101"/>
      <c r="D25" s="194"/>
    </row>
    <row r="26" spans="2:4" s="5" customFormat="1" x14ac:dyDescent="0.3">
      <c r="B26" s="97" t="s">
        <v>71</v>
      </c>
      <c r="C26" s="98" t="s">
        <v>66</v>
      </c>
      <c r="D26" s="192"/>
    </row>
    <row r="27" spans="2:4" s="5" customFormat="1" x14ac:dyDescent="0.3">
      <c r="B27" s="97"/>
      <c r="C27" s="98" t="s">
        <v>67</v>
      </c>
      <c r="D27" s="192"/>
    </row>
    <row r="28" spans="2:4" s="5" customFormat="1" x14ac:dyDescent="0.3">
      <c r="B28" s="97"/>
      <c r="C28" s="98" t="s">
        <v>68</v>
      </c>
      <c r="D28" s="192"/>
    </row>
    <row r="29" spans="2:4" s="5" customFormat="1" x14ac:dyDescent="0.3">
      <c r="B29" s="97"/>
      <c r="C29" s="98" t="s">
        <v>69</v>
      </c>
      <c r="D29" s="192"/>
    </row>
    <row r="30" spans="2:4" s="5" customFormat="1" x14ac:dyDescent="0.3">
      <c r="B30" s="100"/>
      <c r="C30" s="101"/>
      <c r="D30" s="107"/>
    </row>
    <row r="31" spans="2:4" s="5" customFormat="1" x14ac:dyDescent="0.3">
      <c r="B31" s="208" t="str">
        <f>+'Quadro Economico'!D7</f>
        <v>Importi ammissibili 
a contributo 
(euro)</v>
      </c>
      <c r="C31" s="209"/>
      <c r="D31" s="159">
        <f>'Quadro Economico'!D40</f>
        <v>74977317.912</v>
      </c>
    </row>
    <row r="32" spans="2:4" s="5" customFormat="1" x14ac:dyDescent="0.3">
      <c r="B32" s="162" t="s">
        <v>279</v>
      </c>
      <c r="C32" s="160">
        <f>IF(D31=0,"---",+D32/D31)</f>
        <v>0</v>
      </c>
      <c r="D32" s="159">
        <f>'Dati Finanziari - dettaglio'!D9</f>
        <v>0</v>
      </c>
    </row>
    <row r="33" spans="2:4" s="5" customFormat="1" x14ac:dyDescent="0.3">
      <c r="B33" s="208" t="str">
        <f>+'Quadro Economico'!E7</f>
        <v>Ulteriori importi 
(euro)</v>
      </c>
      <c r="C33" s="209"/>
      <c r="D33" s="159">
        <f>+'Quadro Economico'!E40</f>
        <v>0</v>
      </c>
    </row>
    <row r="34" spans="2:4" s="5" customFormat="1" x14ac:dyDescent="0.3">
      <c r="B34" s="208" t="str">
        <f>+'Quadro Economico'!F7</f>
        <v>CostoTotale (euro)</v>
      </c>
      <c r="C34" s="209"/>
      <c r="D34" s="159">
        <f>'Quadro Economico'!F40</f>
        <v>74977317.912</v>
      </c>
    </row>
    <row r="35" spans="2:4" s="5" customFormat="1" x14ac:dyDescent="0.3">
      <c r="B35" s="100"/>
      <c r="C35" s="101"/>
      <c r="D35" s="107"/>
    </row>
    <row r="36" spans="2:4" s="5" customFormat="1" x14ac:dyDescent="0.3">
      <c r="B36" s="207" t="s">
        <v>208</v>
      </c>
      <c r="C36" s="207"/>
      <c r="D36" s="163"/>
    </row>
    <row r="37" spans="2:4" x14ac:dyDescent="0.3">
      <c r="B37" s="207" t="s">
        <v>209</v>
      </c>
      <c r="C37" s="207"/>
      <c r="D37" s="163"/>
    </row>
    <row r="38" spans="2:4" ht="42" customHeight="1" x14ac:dyDescent="0.3">
      <c r="B38" s="109"/>
      <c r="C38" s="110"/>
      <c r="D38" s="102"/>
    </row>
    <row r="39" spans="2:4" x14ac:dyDescent="0.3">
      <c r="B39" s="201" t="s">
        <v>88</v>
      </c>
      <c r="C39" s="202"/>
      <c r="D39" s="203"/>
    </row>
    <row r="40" spans="2:4" ht="66.75" customHeight="1" x14ac:dyDescent="0.3">
      <c r="B40" s="204"/>
      <c r="C40" s="205"/>
      <c r="D40" s="206"/>
    </row>
  </sheetData>
  <dataConsolidate/>
  <mergeCells count="12">
    <mergeCell ref="B33:C33"/>
    <mergeCell ref="B4:C4"/>
    <mergeCell ref="B2:C2"/>
    <mergeCell ref="B8:C8"/>
    <mergeCell ref="B31:C31"/>
    <mergeCell ref="B3:C3"/>
    <mergeCell ref="B24:C24"/>
    <mergeCell ref="B39:D39"/>
    <mergeCell ref="B40:D40"/>
    <mergeCell ref="B36:C36"/>
    <mergeCell ref="B37:C37"/>
    <mergeCell ref="B34:C34"/>
  </mergeCells>
  <phoneticPr fontId="0" type="noConversion"/>
  <conditionalFormatting sqref="C10">
    <cfRule type="expression" dxfId="4" priority="1">
      <formula>D9=" Rinnovo e miglioramento del parco veicolare dei STIF destinati al TRM""E(D11=(o(""1A"";""1B""))"</formula>
    </cfRule>
  </conditionalFormatting>
  <dataValidations count="5">
    <dataValidation type="list" allowBlank="1" showInputMessage="1" showErrorMessage="1" sqref="D9">
      <formula1>"Rinnovo e miglioramento del parco veicolare di STIF destinati al TRM,Potenziamento e valorizzazione di STIF destinati al TRM,Realizzazione di nuove linee ed estensione di linee esistenti ad implementazione della rete di STIF destinati al TRM"</formula1>
    </dataValidation>
    <dataValidation type="list" allowBlank="1" showInputMessage="1" showErrorMessage="1" sqref="D8">
      <formula1>"Metropolitana (e assimilabili), Tranvia (e assimilabili), Filovia (e assimilabili), Impianti a fune (e assimilabili), Monorotaia (e assimilabili), Sistemi Innovativi"</formula1>
    </dataValidation>
    <dataValidation type="list" allowBlank="1" showInputMessage="1" showErrorMessage="1" sqref="D36">
      <formula1>"Progetto di Fattibilità, Progetto Definitivo, Progetto Esecutivo"</formula1>
    </dataValidation>
    <dataValidation type="list" allowBlank="1" showInputMessage="1" showErrorMessage="1" sqref="D37">
      <formula1>"Capitolato Prestazionale, Progetto del fornitore"</formula1>
    </dataValidation>
    <dataValidation type="list" allowBlank="1" showInputMessage="1" showErrorMessage="1" prompt="Tipologia?" sqref="D10">
      <formula1>"1A,1B,2A,2B,3,3 (&lt;10 M€)"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44"/>
  <sheetViews>
    <sheetView showGridLines="0" tabSelected="1" zoomScale="70" zoomScaleNormal="70" workbookViewId="0">
      <selection activeCell="O24" sqref="O24"/>
    </sheetView>
  </sheetViews>
  <sheetFormatPr defaultColWidth="9.140625" defaultRowHeight="16.5" x14ac:dyDescent="0.3"/>
  <cols>
    <col min="1" max="1" width="1.5703125" style="4" customWidth="1"/>
    <col min="2" max="2" width="48.85546875" style="4" customWidth="1"/>
    <col min="3" max="3" width="45.28515625" style="7" customWidth="1"/>
    <col min="4" max="4" width="14.28515625" style="6" customWidth="1"/>
    <col min="5" max="5" width="14.28515625" style="10" customWidth="1"/>
    <col min="6" max="6" width="25.85546875" style="86" bestFit="1" customWidth="1"/>
    <col min="7" max="7" width="47.28515625" style="4" customWidth="1"/>
    <col min="8" max="8" width="14.7109375" style="13" customWidth="1"/>
    <col min="9" max="9" width="14.5703125" style="4" customWidth="1"/>
    <col min="10" max="16384" width="9.140625" style="4"/>
  </cols>
  <sheetData>
    <row r="1" spans="2:9" ht="7.5" customHeight="1" x14ac:dyDescent="0.3">
      <c r="B1" s="3"/>
    </row>
    <row r="2" spans="2:9" s="7" customFormat="1" x14ac:dyDescent="0.3">
      <c r="B2" s="131" t="str">
        <f>'Dati Generali'!D4&amp;"   -  Progetto n. "&amp;'Dati Generali'!D5</f>
        <v xml:space="preserve">   -  Progetto n. </v>
      </c>
      <c r="C2" s="129"/>
      <c r="D2" s="129"/>
      <c r="E2" s="129"/>
      <c r="F2" s="137"/>
    </row>
    <row r="3" spans="2:9" s="7" customFormat="1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7"/>
      <c r="H3" s="135"/>
    </row>
    <row r="4" spans="2:9" s="7" customFormat="1" x14ac:dyDescent="0.3">
      <c r="B4" s="212">
        <f>'Dati Generali'!D8</f>
        <v>0</v>
      </c>
      <c r="C4" s="212"/>
      <c r="D4" s="212"/>
      <c r="E4" s="212"/>
      <c r="F4" s="138"/>
      <c r="H4" s="135"/>
    </row>
    <row r="5" spans="2:9" s="7" customFormat="1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8"/>
      <c r="H5" s="135"/>
    </row>
    <row r="6" spans="2:9" ht="12.75" customHeight="1" x14ac:dyDescent="0.3">
      <c r="B6" s="8"/>
    </row>
    <row r="7" spans="2:9" s="5" customFormat="1" ht="47.25" x14ac:dyDescent="0.3">
      <c r="B7" s="15"/>
      <c r="C7" s="16"/>
      <c r="D7" s="85" t="s">
        <v>196</v>
      </c>
      <c r="E7" s="85" t="s">
        <v>197</v>
      </c>
      <c r="F7" s="85" t="s">
        <v>198</v>
      </c>
      <c r="H7" s="14"/>
    </row>
    <row r="8" spans="2:9" s="5" customFormat="1" x14ac:dyDescent="0.3">
      <c r="B8" s="220" t="s">
        <v>78</v>
      </c>
      <c r="C8" s="220"/>
      <c r="D8" s="60">
        <f>'Quadro Economico'!D40</f>
        <v>74977317.912</v>
      </c>
      <c r="E8" s="60">
        <f>'Quadro Economico'!E40</f>
        <v>0</v>
      </c>
      <c r="F8" s="87">
        <f>'Quadro Economico'!F40</f>
        <v>74977317.912</v>
      </c>
      <c r="H8" s="14"/>
    </row>
    <row r="9" spans="2:9" s="5" customFormat="1" x14ac:dyDescent="0.3">
      <c r="B9" s="221" t="str">
        <f>+'Dati Generali'!B32</f>
        <v xml:space="preserve">Finanziamento richiesto L. 79/2022 - DL 36/2022 </v>
      </c>
      <c r="C9" s="221"/>
      <c r="D9" s="9"/>
      <c r="E9" s="93"/>
      <c r="F9" s="87">
        <f>+D9+E9</f>
        <v>0</v>
      </c>
      <c r="H9" s="14"/>
    </row>
    <row r="10" spans="2:9" s="5" customFormat="1" x14ac:dyDescent="0.3">
      <c r="B10" s="221" t="s">
        <v>280</v>
      </c>
      <c r="C10" s="221" t="s">
        <v>85</v>
      </c>
      <c r="D10" s="61">
        <f>SUM(D18:D44)</f>
        <v>37529085.891999997</v>
      </c>
      <c r="E10" s="61">
        <f>SUM(E18:E44)</f>
        <v>0</v>
      </c>
      <c r="F10" s="88">
        <f>+D10+E10</f>
        <v>37529085.891999997</v>
      </c>
      <c r="H10" s="14"/>
    </row>
    <row r="11" spans="2:9" s="20" customFormat="1" ht="5.25" customHeight="1" x14ac:dyDescent="0.3">
      <c r="B11" s="17"/>
      <c r="C11" s="18"/>
      <c r="D11" s="19"/>
      <c r="E11" s="19"/>
      <c r="F11" s="89"/>
      <c r="H11" s="21"/>
    </row>
    <row r="12" spans="2:9" s="5" customFormat="1" ht="46.5" customHeight="1" x14ac:dyDescent="0.3">
      <c r="B12" s="225" t="str">
        <f>IF((F9+F10=F8), "Passare alla scheda successiva","Definire la copertura finanziaria completa compilando i campi successivi")</f>
        <v>Definire la copertura finanziaria completa compilando i campi successivi</v>
      </c>
      <c r="C12" s="226"/>
      <c r="D12" s="94" t="str">
        <f>IF((D10+D9)&gt;D8,"Copertura esuberante: verificare importi",(IF((D10+D9)&lt;D8,"Copertura insufficiente: verificare importi","Copertura completa")))</f>
        <v>Copertura insufficiente: verificare importi</v>
      </c>
      <c r="E12" s="95" t="str">
        <f>IF((E10+E9)&gt;E8,"Copertura esuberante: verificare importi",(IF((E10+E9)&lt;E8,"Copertura insufficiente: verificare importi","Copertura completa")))</f>
        <v>Copertura completa</v>
      </c>
      <c r="F12" s="96" t="str">
        <f>IF((F10+F9)&gt;F8,"Copertura esuberante: verificare importi",(IF((F10+F9)&lt;F8,"Copertura insufficiente: verificare importi","Copertura completa")))</f>
        <v>Copertura insufficiente: verificare importi</v>
      </c>
      <c r="H12" s="14"/>
    </row>
    <row r="13" spans="2:9" ht="27" customHeight="1" x14ac:dyDescent="0.3">
      <c r="B13" s="227" t="s">
        <v>269</v>
      </c>
      <c r="C13" s="227"/>
      <c r="D13" s="227"/>
      <c r="E13" s="227"/>
      <c r="F13" s="227"/>
    </row>
    <row r="14" spans="2:9" s="5" customFormat="1" ht="37.5" customHeight="1" x14ac:dyDescent="0.3">
      <c r="F14" s="90"/>
      <c r="H14" s="14"/>
    </row>
    <row r="15" spans="2:9" s="5" customFormat="1" ht="16.5" customHeight="1" x14ac:dyDescent="0.3">
      <c r="B15" s="222" t="s">
        <v>281</v>
      </c>
      <c r="C15" s="223"/>
      <c r="D15" s="223"/>
      <c r="E15" s="223"/>
      <c r="F15" s="223"/>
      <c r="G15" s="223"/>
      <c r="H15" s="223"/>
      <c r="I15" s="224"/>
    </row>
    <row r="16" spans="2:9" s="5" customFormat="1" ht="23.25" customHeight="1" x14ac:dyDescent="0.3">
      <c r="B16" s="213" t="s">
        <v>77</v>
      </c>
      <c r="C16" s="215" t="s">
        <v>84</v>
      </c>
      <c r="D16" s="217" t="s">
        <v>196</v>
      </c>
      <c r="E16" s="217" t="s">
        <v>197</v>
      </c>
      <c r="F16" s="217" t="s">
        <v>83</v>
      </c>
      <c r="G16" s="213" t="s">
        <v>80</v>
      </c>
      <c r="H16" s="213" t="s">
        <v>79</v>
      </c>
      <c r="I16" s="213"/>
    </row>
    <row r="17" spans="2:9" s="5" customFormat="1" ht="23.25" customHeight="1" x14ac:dyDescent="0.3">
      <c r="B17" s="214"/>
      <c r="C17" s="216"/>
      <c r="D17" s="218"/>
      <c r="E17" s="218"/>
      <c r="F17" s="219"/>
      <c r="G17" s="214"/>
      <c r="H17" s="58" t="s">
        <v>86</v>
      </c>
      <c r="I17" s="59" t="s">
        <v>87</v>
      </c>
    </row>
    <row r="18" spans="2:9" s="5" customFormat="1" ht="15.75" x14ac:dyDescent="0.3">
      <c r="B18" s="266" t="s">
        <v>303</v>
      </c>
      <c r="C18" s="266" t="s">
        <v>304</v>
      </c>
      <c r="D18" s="263">
        <f>D8-37448232.02</f>
        <v>37529085.891999997</v>
      </c>
      <c r="E18" s="263"/>
      <c r="F18" s="91">
        <f>+D18+E18</f>
        <v>37529085.891999997</v>
      </c>
      <c r="G18" s="263"/>
      <c r="H18" s="264"/>
      <c r="I18" s="265"/>
    </row>
    <row r="19" spans="2:9" s="5" customFormat="1" ht="15.75" x14ac:dyDescent="0.3">
      <c r="B19" s="266"/>
      <c r="C19" s="266"/>
      <c r="D19" s="263"/>
      <c r="E19" s="263"/>
      <c r="F19" s="91">
        <f>+D19+E19</f>
        <v>0</v>
      </c>
      <c r="G19" s="263"/>
      <c r="H19" s="264"/>
      <c r="I19" s="265"/>
    </row>
    <row r="20" spans="2:9" s="5" customFormat="1" ht="15.75" x14ac:dyDescent="0.3">
      <c r="B20" s="266"/>
      <c r="C20" s="266"/>
      <c r="D20" s="263"/>
      <c r="E20" s="263"/>
      <c r="F20" s="91">
        <f>+D20+E20</f>
        <v>0</v>
      </c>
      <c r="G20" s="263"/>
      <c r="H20" s="264"/>
      <c r="I20" s="265"/>
    </row>
    <row r="21" spans="2:9" s="5" customFormat="1" ht="15.75" x14ac:dyDescent="0.3">
      <c r="B21" s="266"/>
      <c r="C21" s="266"/>
      <c r="D21" s="263"/>
      <c r="E21" s="263"/>
      <c r="F21" s="91">
        <f t="shared" ref="F21:F44" si="0">+D21+E21</f>
        <v>0</v>
      </c>
      <c r="G21" s="263"/>
      <c r="H21" s="264"/>
      <c r="I21" s="265"/>
    </row>
    <row r="22" spans="2:9" s="5" customFormat="1" ht="15.75" x14ac:dyDescent="0.3">
      <c r="B22" s="266"/>
      <c r="C22" s="266"/>
      <c r="D22" s="263"/>
      <c r="E22" s="263"/>
      <c r="F22" s="91">
        <f t="shared" si="0"/>
        <v>0</v>
      </c>
      <c r="G22" s="263"/>
      <c r="H22" s="264"/>
      <c r="I22" s="265"/>
    </row>
    <row r="23" spans="2:9" s="5" customFormat="1" ht="15.75" x14ac:dyDescent="0.3">
      <c r="B23" s="266"/>
      <c r="C23" s="266"/>
      <c r="D23" s="263"/>
      <c r="E23" s="263"/>
      <c r="F23" s="91">
        <f t="shared" si="0"/>
        <v>0</v>
      </c>
      <c r="G23" s="263"/>
      <c r="H23" s="264"/>
      <c r="I23" s="265"/>
    </row>
    <row r="24" spans="2:9" s="5" customFormat="1" ht="15.75" x14ac:dyDescent="0.3">
      <c r="B24" s="266"/>
      <c r="C24" s="266"/>
      <c r="D24" s="263"/>
      <c r="E24" s="263"/>
      <c r="F24" s="91">
        <f t="shared" si="0"/>
        <v>0</v>
      </c>
      <c r="G24" s="263"/>
      <c r="H24" s="264"/>
      <c r="I24" s="265"/>
    </row>
    <row r="25" spans="2:9" s="5" customFormat="1" ht="15.75" x14ac:dyDescent="0.3">
      <c r="B25" s="266"/>
      <c r="C25" s="266"/>
      <c r="D25" s="263"/>
      <c r="E25" s="263"/>
      <c r="F25" s="91">
        <f t="shared" si="0"/>
        <v>0</v>
      </c>
      <c r="G25" s="263"/>
      <c r="H25" s="264"/>
      <c r="I25" s="265"/>
    </row>
    <row r="26" spans="2:9" s="5" customFormat="1" ht="15.75" x14ac:dyDescent="0.3">
      <c r="B26" s="266"/>
      <c r="C26" s="266"/>
      <c r="D26" s="263"/>
      <c r="E26" s="263"/>
      <c r="F26" s="91">
        <f t="shared" si="0"/>
        <v>0</v>
      </c>
      <c r="G26" s="263"/>
      <c r="H26" s="264"/>
      <c r="I26" s="265"/>
    </row>
    <row r="27" spans="2:9" s="5" customFormat="1" ht="15.75" x14ac:dyDescent="0.3">
      <c r="B27" s="266"/>
      <c r="C27" s="266"/>
      <c r="D27" s="263"/>
      <c r="E27" s="263"/>
      <c r="F27" s="91">
        <f t="shared" si="0"/>
        <v>0</v>
      </c>
      <c r="G27" s="263"/>
      <c r="H27" s="264"/>
      <c r="I27" s="265"/>
    </row>
    <row r="28" spans="2:9" s="5" customFormat="1" ht="15.75" x14ac:dyDescent="0.3">
      <c r="B28" s="266"/>
      <c r="C28" s="266"/>
      <c r="D28" s="263"/>
      <c r="E28" s="263"/>
      <c r="F28" s="91">
        <f t="shared" si="0"/>
        <v>0</v>
      </c>
      <c r="G28" s="263"/>
      <c r="H28" s="264"/>
      <c r="I28" s="265"/>
    </row>
    <row r="29" spans="2:9" s="5" customFormat="1" ht="15.75" x14ac:dyDescent="0.3">
      <c r="B29" s="266"/>
      <c r="C29" s="266"/>
      <c r="D29" s="263"/>
      <c r="E29" s="263"/>
      <c r="F29" s="91">
        <f t="shared" si="0"/>
        <v>0</v>
      </c>
      <c r="G29" s="263"/>
      <c r="H29" s="264"/>
      <c r="I29" s="265"/>
    </row>
    <row r="30" spans="2:9" s="5" customFormat="1" ht="15.75" x14ac:dyDescent="0.3">
      <c r="B30" s="266"/>
      <c r="C30" s="266"/>
      <c r="D30" s="263"/>
      <c r="E30" s="263"/>
      <c r="F30" s="91">
        <f t="shared" si="0"/>
        <v>0</v>
      </c>
      <c r="G30" s="263"/>
      <c r="H30" s="264"/>
      <c r="I30" s="265"/>
    </row>
    <row r="31" spans="2:9" s="5" customFormat="1" ht="15.75" x14ac:dyDescent="0.3">
      <c r="B31" s="266"/>
      <c r="C31" s="266"/>
      <c r="D31" s="263"/>
      <c r="E31" s="263"/>
      <c r="F31" s="91">
        <f t="shared" si="0"/>
        <v>0</v>
      </c>
      <c r="G31" s="263"/>
      <c r="H31" s="264"/>
      <c r="I31" s="265"/>
    </row>
    <row r="32" spans="2:9" s="5" customFormat="1" ht="15.75" x14ac:dyDescent="0.3">
      <c r="B32" s="266"/>
      <c r="C32" s="266"/>
      <c r="D32" s="263"/>
      <c r="E32" s="263"/>
      <c r="F32" s="91">
        <f t="shared" si="0"/>
        <v>0</v>
      </c>
      <c r="G32" s="263"/>
      <c r="H32" s="264"/>
      <c r="I32" s="265"/>
    </row>
    <row r="33" spans="2:9" s="5" customFormat="1" ht="15.75" x14ac:dyDescent="0.3">
      <c r="B33" s="266"/>
      <c r="C33" s="266"/>
      <c r="D33" s="263"/>
      <c r="E33" s="263"/>
      <c r="F33" s="91">
        <f t="shared" si="0"/>
        <v>0</v>
      </c>
      <c r="G33" s="263"/>
      <c r="H33" s="264"/>
      <c r="I33" s="265"/>
    </row>
    <row r="34" spans="2:9" s="5" customFormat="1" ht="15.75" x14ac:dyDescent="0.3">
      <c r="B34" s="266"/>
      <c r="C34" s="266"/>
      <c r="D34" s="263"/>
      <c r="E34" s="263"/>
      <c r="F34" s="91">
        <f t="shared" si="0"/>
        <v>0</v>
      </c>
      <c r="G34" s="263"/>
      <c r="H34" s="264"/>
      <c r="I34" s="265"/>
    </row>
    <row r="35" spans="2:9" s="5" customFormat="1" ht="15.75" x14ac:dyDescent="0.3">
      <c r="B35" s="266"/>
      <c r="C35" s="266"/>
      <c r="D35" s="263"/>
      <c r="E35" s="263"/>
      <c r="F35" s="91">
        <f t="shared" si="0"/>
        <v>0</v>
      </c>
      <c r="G35" s="263"/>
      <c r="H35" s="264"/>
      <c r="I35" s="265"/>
    </row>
    <row r="36" spans="2:9" s="5" customFormat="1" ht="15.75" x14ac:dyDescent="0.3">
      <c r="B36" s="266"/>
      <c r="C36" s="266"/>
      <c r="D36" s="263"/>
      <c r="E36" s="263"/>
      <c r="F36" s="91">
        <f t="shared" si="0"/>
        <v>0</v>
      </c>
      <c r="G36" s="263"/>
      <c r="H36" s="264"/>
      <c r="I36" s="265"/>
    </row>
    <row r="37" spans="2:9" s="5" customFormat="1" ht="15.75" x14ac:dyDescent="0.3">
      <c r="B37" s="266"/>
      <c r="C37" s="266"/>
      <c r="D37" s="263"/>
      <c r="E37" s="263"/>
      <c r="F37" s="91">
        <f t="shared" si="0"/>
        <v>0</v>
      </c>
      <c r="G37" s="263"/>
      <c r="H37" s="264"/>
      <c r="I37" s="265"/>
    </row>
    <row r="38" spans="2:9" s="5" customFormat="1" ht="15.75" x14ac:dyDescent="0.3">
      <c r="B38" s="266"/>
      <c r="C38" s="266"/>
      <c r="D38" s="263"/>
      <c r="E38" s="263"/>
      <c r="F38" s="91">
        <f t="shared" si="0"/>
        <v>0</v>
      </c>
      <c r="G38" s="263"/>
      <c r="H38" s="264"/>
      <c r="I38" s="265"/>
    </row>
    <row r="39" spans="2:9" s="5" customFormat="1" ht="15.75" x14ac:dyDescent="0.3">
      <c r="B39" s="266"/>
      <c r="C39" s="266"/>
      <c r="D39" s="263"/>
      <c r="E39" s="263"/>
      <c r="F39" s="91">
        <f t="shared" si="0"/>
        <v>0</v>
      </c>
      <c r="G39" s="263"/>
      <c r="H39" s="264"/>
      <c r="I39" s="265"/>
    </row>
    <row r="40" spans="2:9" s="5" customFormat="1" ht="15.75" x14ac:dyDescent="0.3">
      <c r="B40" s="266"/>
      <c r="C40" s="266"/>
      <c r="D40" s="263"/>
      <c r="E40" s="263"/>
      <c r="F40" s="91">
        <f t="shared" si="0"/>
        <v>0</v>
      </c>
      <c r="G40" s="263"/>
      <c r="H40" s="264"/>
      <c r="I40" s="265"/>
    </row>
    <row r="41" spans="2:9" s="5" customFormat="1" ht="15.75" x14ac:dyDescent="0.3">
      <c r="B41" s="266"/>
      <c r="C41" s="266"/>
      <c r="D41" s="263"/>
      <c r="E41" s="263"/>
      <c r="F41" s="91">
        <f t="shared" si="0"/>
        <v>0</v>
      </c>
      <c r="G41" s="263"/>
      <c r="H41" s="264"/>
      <c r="I41" s="265"/>
    </row>
    <row r="42" spans="2:9" s="5" customFormat="1" ht="15.75" x14ac:dyDescent="0.3">
      <c r="B42" s="266"/>
      <c r="C42" s="266"/>
      <c r="D42" s="263"/>
      <c r="E42" s="263"/>
      <c r="F42" s="91">
        <f t="shared" si="0"/>
        <v>0</v>
      </c>
      <c r="G42" s="263"/>
      <c r="H42" s="264"/>
      <c r="I42" s="265"/>
    </row>
    <row r="43" spans="2:9" s="5" customFormat="1" ht="15.75" x14ac:dyDescent="0.3">
      <c r="B43" s="266"/>
      <c r="C43" s="266"/>
      <c r="D43" s="263"/>
      <c r="E43" s="263"/>
      <c r="F43" s="91">
        <f t="shared" si="0"/>
        <v>0</v>
      </c>
      <c r="G43" s="263"/>
      <c r="H43" s="264"/>
      <c r="I43" s="265"/>
    </row>
    <row r="44" spans="2:9" s="5" customFormat="1" ht="15.75" x14ac:dyDescent="0.3">
      <c r="B44" s="267"/>
      <c r="C44" s="268"/>
      <c r="D44" s="267"/>
      <c r="E44" s="263"/>
      <c r="F44" s="91">
        <f t="shared" si="0"/>
        <v>0</v>
      </c>
      <c r="G44" s="263"/>
      <c r="H44" s="264"/>
      <c r="I44" s="265"/>
    </row>
  </sheetData>
  <mergeCells count="16">
    <mergeCell ref="B3:E3"/>
    <mergeCell ref="B4:E4"/>
    <mergeCell ref="B5:E5"/>
    <mergeCell ref="H16:I16"/>
    <mergeCell ref="B16:B17"/>
    <mergeCell ref="C16:C17"/>
    <mergeCell ref="D16:D17"/>
    <mergeCell ref="E16:E17"/>
    <mergeCell ref="F16:F17"/>
    <mergeCell ref="G16:G17"/>
    <mergeCell ref="B8:C8"/>
    <mergeCell ref="B9:C9"/>
    <mergeCell ref="B15:I15"/>
    <mergeCell ref="B10:C10"/>
    <mergeCell ref="B12:C12"/>
    <mergeCell ref="B13:F13"/>
  </mergeCells>
  <phoneticPr fontId="0" type="noConversion"/>
  <conditionalFormatting sqref="D12:F12">
    <cfRule type="containsText" dxfId="3" priority="2" stopIfTrue="1" operator="containsText" text="insufficiente">
      <formula>NOT(ISERROR(SEARCH("insufficiente",D12)))</formula>
    </cfRule>
    <cfRule type="containsText" dxfId="2" priority="3" stopIfTrue="1" operator="containsText" text="sufficiente ">
      <formula>NOT(ISERROR(SEARCH("sufficiente ",D12)))</formula>
    </cfRule>
    <cfRule type="containsText" dxfId="1" priority="4" stopIfTrue="1" operator="containsText" text="esuberante">
      <formula>NOT(ISERROR(SEARCH("esuberante",D12)))</formula>
    </cfRule>
  </conditionalFormatting>
  <conditionalFormatting sqref="B12:C12">
    <cfRule type="containsText" dxfId="0" priority="1" operator="containsText" text="scheda">
      <formula>NOT(ISERROR(SEARCH("scheda",B12)))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workbookViewId="0">
      <selection activeCell="E54" sqref="E54"/>
    </sheetView>
  </sheetViews>
  <sheetFormatPr defaultRowHeight="15" x14ac:dyDescent="0.25"/>
  <cols>
    <col min="1" max="1" width="1.28515625" customWidth="1"/>
    <col min="2" max="2" width="8.5703125" customWidth="1"/>
    <col min="3" max="3" width="53.7109375" bestFit="1" customWidth="1"/>
    <col min="4" max="4" width="8" bestFit="1" customWidth="1"/>
    <col min="5" max="5" width="22.5703125" customWidth="1"/>
  </cols>
  <sheetData>
    <row r="1" spans="2:8" ht="5.25" customHeight="1" x14ac:dyDescent="0.25"/>
    <row r="2" spans="2:8" s="7" customFormat="1" ht="16.5" x14ac:dyDescent="0.3">
      <c r="B2" s="131" t="str">
        <f>'Dati Generali'!D4&amp;"   -  Progetto n. "&amp;'Dati Generali'!D5</f>
        <v xml:space="preserve">   -  Progetto n. </v>
      </c>
      <c r="C2" s="130"/>
      <c r="D2" s="130"/>
      <c r="E2" s="130"/>
    </row>
    <row r="3" spans="2:8" s="7" customFormat="1" ht="16.5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2"/>
      <c r="H3" s="135"/>
    </row>
    <row r="4" spans="2:8" s="7" customFormat="1" ht="16.5" x14ac:dyDescent="0.3">
      <c r="B4" s="212">
        <f>'Dati Generali'!D8</f>
        <v>0</v>
      </c>
      <c r="C4" s="212"/>
      <c r="D4" s="212"/>
      <c r="E4" s="212"/>
      <c r="F4" s="136"/>
      <c r="H4" s="135"/>
    </row>
    <row r="5" spans="2:8" s="7" customFormat="1" ht="16.5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6"/>
      <c r="H5" s="135"/>
    </row>
    <row r="6" spans="2:8" s="4" customFormat="1" ht="12.75" customHeight="1" x14ac:dyDescent="0.3">
      <c r="B6" s="8"/>
      <c r="C6" s="7"/>
      <c r="D6" s="6"/>
      <c r="E6" s="10"/>
      <c r="F6" s="86"/>
      <c r="H6" s="13"/>
    </row>
    <row r="7" spans="2:8" ht="19.5" customHeight="1" x14ac:dyDescent="0.25">
      <c r="B7" s="229" t="s">
        <v>90</v>
      </c>
      <c r="C7" s="229"/>
      <c r="D7" s="229"/>
      <c r="E7" s="229"/>
    </row>
    <row r="8" spans="2:8" s="23" customFormat="1" ht="4.5" customHeight="1" x14ac:dyDescent="0.25">
      <c r="C8" s="24"/>
    </row>
    <row r="9" spans="2:8" ht="31.5" customHeight="1" x14ac:dyDescent="0.25">
      <c r="B9" s="22" t="s">
        <v>107</v>
      </c>
      <c r="C9" s="22" t="s">
        <v>103</v>
      </c>
      <c r="D9" s="22" t="s">
        <v>104</v>
      </c>
      <c r="E9" s="22" t="s">
        <v>110</v>
      </c>
    </row>
    <row r="10" spans="2:8" s="23" customFormat="1" ht="4.5" customHeight="1" x14ac:dyDescent="0.25">
      <c r="C10" s="24"/>
    </row>
    <row r="11" spans="2:8" s="23" customFormat="1" ht="13.5" customHeight="1" x14ac:dyDescent="0.25">
      <c r="B11" s="230" t="s">
        <v>105</v>
      </c>
      <c r="C11" s="231"/>
      <c r="D11" s="231"/>
      <c r="E11" s="232"/>
    </row>
    <row r="12" spans="2:8" s="23" customFormat="1" ht="4.5" customHeight="1" x14ac:dyDescent="0.25">
      <c r="C12" s="24"/>
    </row>
    <row r="13" spans="2:8" ht="15.75" customHeight="1" x14ac:dyDescent="0.3">
      <c r="B13" s="228" t="s">
        <v>200</v>
      </c>
      <c r="C13" s="62" t="s">
        <v>89</v>
      </c>
      <c r="D13" s="62" t="s">
        <v>111</v>
      </c>
      <c r="E13" s="25">
        <v>5.85</v>
      </c>
    </row>
    <row r="14" spans="2:8" ht="15.75" x14ac:dyDescent="0.25">
      <c r="B14" s="228"/>
      <c r="C14" s="27" t="s">
        <v>92</v>
      </c>
      <c r="D14" s="26" t="s">
        <v>106</v>
      </c>
      <c r="E14" s="164">
        <v>100</v>
      </c>
    </row>
    <row r="15" spans="2:8" ht="15.75" x14ac:dyDescent="0.25">
      <c r="B15" s="228"/>
      <c r="C15" s="28" t="s">
        <v>93</v>
      </c>
      <c r="D15" s="29" t="s">
        <v>106</v>
      </c>
      <c r="E15" s="165">
        <v>0</v>
      </c>
    </row>
    <row r="16" spans="2:8" ht="15.75" x14ac:dyDescent="0.25">
      <c r="B16" s="228"/>
      <c r="C16" s="30" t="s">
        <v>94</v>
      </c>
      <c r="D16" s="31" t="s">
        <v>106</v>
      </c>
      <c r="E16" s="166">
        <v>0</v>
      </c>
    </row>
    <row r="17" spans="2:5" ht="15.75" x14ac:dyDescent="0.25">
      <c r="B17" s="228"/>
      <c r="C17" s="27" t="s">
        <v>95</v>
      </c>
      <c r="D17" s="26" t="s">
        <v>106</v>
      </c>
      <c r="E17" s="164">
        <v>100</v>
      </c>
    </row>
    <row r="18" spans="2:5" ht="15.75" x14ac:dyDescent="0.25">
      <c r="B18" s="228"/>
      <c r="C18" s="28" t="s">
        <v>96</v>
      </c>
      <c r="D18" s="29" t="s">
        <v>106</v>
      </c>
      <c r="E18" s="165">
        <v>0</v>
      </c>
    </row>
    <row r="19" spans="2:5" ht="15.75" x14ac:dyDescent="0.25">
      <c r="B19" s="228"/>
      <c r="C19" s="32" t="s">
        <v>97</v>
      </c>
      <c r="D19" s="33" t="s">
        <v>106</v>
      </c>
      <c r="E19" s="167">
        <v>0</v>
      </c>
    </row>
    <row r="20" spans="2:5" ht="15.75" x14ac:dyDescent="0.25">
      <c r="B20" s="228"/>
      <c r="C20" s="27" t="s">
        <v>98</v>
      </c>
      <c r="D20" s="34" t="s">
        <v>106</v>
      </c>
      <c r="E20" s="164">
        <v>0</v>
      </c>
    </row>
    <row r="21" spans="2:5" ht="15.75" x14ac:dyDescent="0.25">
      <c r="B21" s="228"/>
      <c r="C21" s="28" t="s">
        <v>99</v>
      </c>
      <c r="D21" s="29" t="s">
        <v>106</v>
      </c>
      <c r="E21" s="165">
        <v>0</v>
      </c>
    </row>
    <row r="22" spans="2:5" ht="15.75" x14ac:dyDescent="0.25">
      <c r="B22" s="228"/>
      <c r="C22" s="28" t="s">
        <v>100</v>
      </c>
      <c r="D22" s="29" t="s">
        <v>106</v>
      </c>
      <c r="E22" s="166">
        <v>100</v>
      </c>
    </row>
    <row r="23" spans="2:5" ht="15.75" x14ac:dyDescent="0.25">
      <c r="B23" s="228"/>
      <c r="C23" s="28" t="s">
        <v>101</v>
      </c>
      <c r="D23" s="29" t="s">
        <v>106</v>
      </c>
      <c r="E23" s="166">
        <v>0</v>
      </c>
    </row>
    <row r="24" spans="2:5" ht="15.75" x14ac:dyDescent="0.25">
      <c r="B24" s="228"/>
      <c r="C24" s="32" t="s">
        <v>102</v>
      </c>
      <c r="D24" s="33" t="s">
        <v>106</v>
      </c>
      <c r="E24" s="167">
        <v>0</v>
      </c>
    </row>
    <row r="25" spans="2:5" s="23" customFormat="1" ht="4.5" customHeight="1" x14ac:dyDescent="0.25">
      <c r="B25" s="35"/>
      <c r="C25" s="36"/>
      <c r="D25" s="35"/>
      <c r="E25" s="168"/>
    </row>
    <row r="26" spans="2:5" ht="16.5" x14ac:dyDescent="0.3">
      <c r="B26" s="228" t="s">
        <v>201</v>
      </c>
      <c r="C26" s="63" t="s">
        <v>89</v>
      </c>
      <c r="D26" s="64" t="s">
        <v>111</v>
      </c>
      <c r="E26" s="25">
        <v>5.85</v>
      </c>
    </row>
    <row r="27" spans="2:5" ht="15.75" x14ac:dyDescent="0.25">
      <c r="B27" s="228"/>
      <c r="C27" s="27" t="s">
        <v>92</v>
      </c>
      <c r="D27" s="26" t="s">
        <v>106</v>
      </c>
      <c r="E27" s="164">
        <v>100</v>
      </c>
    </row>
    <row r="28" spans="2:5" ht="15.75" x14ac:dyDescent="0.25">
      <c r="B28" s="228"/>
      <c r="C28" s="28" t="s">
        <v>93</v>
      </c>
      <c r="D28" s="29" t="s">
        <v>106</v>
      </c>
      <c r="E28" s="165">
        <v>0</v>
      </c>
    </row>
    <row r="29" spans="2:5" ht="15.75" x14ac:dyDescent="0.25">
      <c r="B29" s="228"/>
      <c r="C29" s="30" t="s">
        <v>94</v>
      </c>
      <c r="D29" s="31" t="s">
        <v>106</v>
      </c>
      <c r="E29" s="166">
        <v>0</v>
      </c>
    </row>
    <row r="30" spans="2:5" ht="15.75" x14ac:dyDescent="0.25">
      <c r="B30" s="228"/>
      <c r="C30" s="27" t="s">
        <v>95</v>
      </c>
      <c r="D30" s="26" t="s">
        <v>106</v>
      </c>
      <c r="E30" s="164">
        <v>100</v>
      </c>
    </row>
    <row r="31" spans="2:5" ht="15.75" x14ac:dyDescent="0.25">
      <c r="B31" s="228"/>
      <c r="C31" s="28" t="s">
        <v>96</v>
      </c>
      <c r="D31" s="29" t="s">
        <v>106</v>
      </c>
      <c r="E31" s="165">
        <v>0</v>
      </c>
    </row>
    <row r="32" spans="2:5" ht="15.75" x14ac:dyDescent="0.25">
      <c r="B32" s="228"/>
      <c r="C32" s="32" t="s">
        <v>97</v>
      </c>
      <c r="D32" s="33" t="s">
        <v>106</v>
      </c>
      <c r="E32" s="167">
        <v>0</v>
      </c>
    </row>
    <row r="33" spans="2:5" ht="15.75" x14ac:dyDescent="0.25">
      <c r="B33" s="228"/>
      <c r="C33" s="27" t="s">
        <v>98</v>
      </c>
      <c r="D33" s="34" t="s">
        <v>106</v>
      </c>
      <c r="E33" s="164">
        <v>0</v>
      </c>
    </row>
    <row r="34" spans="2:5" ht="15.75" x14ac:dyDescent="0.25">
      <c r="B34" s="228"/>
      <c r="C34" s="28" t="s">
        <v>99</v>
      </c>
      <c r="D34" s="29" t="s">
        <v>106</v>
      </c>
      <c r="E34" s="165">
        <v>0</v>
      </c>
    </row>
    <row r="35" spans="2:5" ht="15.75" x14ac:dyDescent="0.25">
      <c r="B35" s="228"/>
      <c r="C35" s="28" t="s">
        <v>100</v>
      </c>
      <c r="D35" s="29" t="s">
        <v>106</v>
      </c>
      <c r="E35" s="166">
        <v>100</v>
      </c>
    </row>
    <row r="36" spans="2:5" ht="15.75" x14ac:dyDescent="0.25">
      <c r="B36" s="228"/>
      <c r="C36" s="28" t="s">
        <v>101</v>
      </c>
      <c r="D36" s="29" t="s">
        <v>106</v>
      </c>
      <c r="E36" s="166">
        <v>0</v>
      </c>
    </row>
    <row r="37" spans="2:5" ht="15.75" x14ac:dyDescent="0.25">
      <c r="B37" s="228"/>
      <c r="C37" s="32" t="s">
        <v>102</v>
      </c>
      <c r="D37" s="33" t="s">
        <v>106</v>
      </c>
      <c r="E37" s="167">
        <v>0</v>
      </c>
    </row>
    <row r="38" spans="2:5" s="23" customFormat="1" ht="4.5" customHeight="1" x14ac:dyDescent="0.25">
      <c r="B38" s="35"/>
      <c r="C38" s="36"/>
      <c r="D38" s="35"/>
      <c r="E38" s="168"/>
    </row>
    <row r="39" spans="2:5" ht="16.5" x14ac:dyDescent="0.3">
      <c r="B39" s="228" t="s">
        <v>276</v>
      </c>
      <c r="C39" s="63" t="s">
        <v>89</v>
      </c>
      <c r="D39" s="64" t="s">
        <v>111</v>
      </c>
      <c r="E39" s="169">
        <v>1.54</v>
      </c>
    </row>
    <row r="40" spans="2:5" ht="15.75" x14ac:dyDescent="0.25">
      <c r="B40" s="228"/>
      <c r="C40" s="27" t="s">
        <v>92</v>
      </c>
      <c r="D40" s="26" t="s">
        <v>106</v>
      </c>
      <c r="E40" s="170">
        <v>100</v>
      </c>
    </row>
    <row r="41" spans="2:5" ht="15.75" x14ac:dyDescent="0.25">
      <c r="B41" s="228"/>
      <c r="C41" s="28" t="s">
        <v>93</v>
      </c>
      <c r="D41" s="29" t="s">
        <v>106</v>
      </c>
      <c r="E41" s="171">
        <v>0</v>
      </c>
    </row>
    <row r="42" spans="2:5" ht="15.75" x14ac:dyDescent="0.25">
      <c r="B42" s="228"/>
      <c r="C42" s="30" t="s">
        <v>94</v>
      </c>
      <c r="D42" s="31" t="s">
        <v>106</v>
      </c>
      <c r="E42" s="172">
        <v>0</v>
      </c>
    </row>
    <row r="43" spans="2:5" ht="15.75" x14ac:dyDescent="0.25">
      <c r="B43" s="228"/>
      <c r="C43" s="27" t="s">
        <v>95</v>
      </c>
      <c r="D43" s="26" t="s">
        <v>106</v>
      </c>
      <c r="E43" s="170">
        <v>100</v>
      </c>
    </row>
    <row r="44" spans="2:5" ht="15.75" x14ac:dyDescent="0.25">
      <c r="B44" s="228"/>
      <c r="C44" s="28" t="s">
        <v>96</v>
      </c>
      <c r="D44" s="29" t="s">
        <v>106</v>
      </c>
      <c r="E44" s="171">
        <v>0</v>
      </c>
    </row>
    <row r="45" spans="2:5" ht="15.75" x14ac:dyDescent="0.25">
      <c r="B45" s="228"/>
      <c r="C45" s="32" t="s">
        <v>97</v>
      </c>
      <c r="D45" s="33" t="s">
        <v>106</v>
      </c>
      <c r="E45" s="173">
        <v>0</v>
      </c>
    </row>
    <row r="46" spans="2:5" ht="15.75" x14ac:dyDescent="0.25">
      <c r="B46" s="228"/>
      <c r="C46" s="27" t="s">
        <v>98</v>
      </c>
      <c r="D46" s="34" t="s">
        <v>106</v>
      </c>
      <c r="E46" s="170">
        <v>0</v>
      </c>
    </row>
    <row r="47" spans="2:5" ht="15.75" x14ac:dyDescent="0.25">
      <c r="B47" s="228"/>
      <c r="C47" s="28" t="s">
        <v>99</v>
      </c>
      <c r="D47" s="29" t="s">
        <v>106</v>
      </c>
      <c r="E47" s="171">
        <v>0</v>
      </c>
    </row>
    <row r="48" spans="2:5" ht="15.75" x14ac:dyDescent="0.25">
      <c r="B48" s="228"/>
      <c r="C48" s="28" t="s">
        <v>100</v>
      </c>
      <c r="D48" s="29" t="s">
        <v>106</v>
      </c>
      <c r="E48" s="172">
        <v>100</v>
      </c>
    </row>
    <row r="49" spans="2:5" ht="15.75" x14ac:dyDescent="0.25">
      <c r="B49" s="228"/>
      <c r="C49" s="28" t="s">
        <v>101</v>
      </c>
      <c r="D49" s="29" t="s">
        <v>106</v>
      </c>
      <c r="E49" s="172">
        <v>0</v>
      </c>
    </row>
    <row r="50" spans="2:5" ht="15.75" x14ac:dyDescent="0.25">
      <c r="B50" s="228"/>
      <c r="C50" s="32" t="s">
        <v>102</v>
      </c>
      <c r="D50" s="33" t="s">
        <v>106</v>
      </c>
      <c r="E50" s="173"/>
    </row>
  </sheetData>
  <mergeCells count="8">
    <mergeCell ref="B39:B50"/>
    <mergeCell ref="B5:E5"/>
    <mergeCell ref="B4:E4"/>
    <mergeCell ref="B3:E3"/>
    <mergeCell ref="B26:B37"/>
    <mergeCell ref="B7:E7"/>
    <mergeCell ref="B11:E11"/>
    <mergeCell ref="B13:B24"/>
  </mergeCells>
  <phoneticPr fontId="0" type="noConversion"/>
  <dataValidations disablePrompts="1" count="1">
    <dataValidation type="list" allowBlank="1" showInputMessage="1" showErrorMessage="1" sqref="E6">
      <formula1>#REF!</formula1>
    </dataValidation>
  </dataValidations>
  <pageMargins left="0.7" right="0.7" top="0.75" bottom="0.75" header="0.3" footer="0.3"/>
  <pageSetup paperSize="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V54"/>
  <sheetViews>
    <sheetView showGridLines="0" topLeftCell="C10" zoomScaleNormal="100" workbookViewId="0">
      <selection activeCell="H59" sqref="H59"/>
    </sheetView>
  </sheetViews>
  <sheetFormatPr defaultColWidth="9.140625" defaultRowHeight="13.5" customHeight="1" x14ac:dyDescent="0.25"/>
  <cols>
    <col min="1" max="1" width="0.85546875" style="23" customWidth="1"/>
    <col min="2" max="2" width="10.140625" style="23" customWidth="1"/>
    <col min="3" max="3" width="8.5703125" style="23" customWidth="1"/>
    <col min="4" max="4" width="67.42578125" style="23" bestFit="1" customWidth="1"/>
    <col min="5" max="5" width="9.85546875" style="23" bestFit="1" customWidth="1"/>
    <col min="6" max="6" width="8.5703125" style="23" customWidth="1"/>
    <col min="7" max="7" width="15.7109375" style="23" bestFit="1" customWidth="1"/>
    <col min="8" max="20" width="17.140625" style="23" customWidth="1"/>
    <col min="21" max="21" width="0.85546875" style="23" customWidth="1"/>
    <col min="22" max="16384" width="9.140625" style="23"/>
  </cols>
  <sheetData>
    <row r="1" spans="2:22" s="1" customFormat="1" ht="4.5" customHeight="1" x14ac:dyDescent="0.3">
      <c r="B1" s="12"/>
      <c r="C1" s="12"/>
      <c r="D1" s="11"/>
      <c r="E1" s="11"/>
      <c r="F1" s="11"/>
    </row>
    <row r="2" spans="2:22" s="7" customFormat="1" ht="16.5" x14ac:dyDescent="0.3">
      <c r="B2" s="131" t="str">
        <f>'Dati Generali'!D4&amp;"   -  Progetto n. "&amp;'Dati Generali'!D5</f>
        <v xml:space="preserve">   -  Progetto n. </v>
      </c>
      <c r="C2" s="130"/>
      <c r="D2" s="130"/>
      <c r="E2" s="130"/>
    </row>
    <row r="3" spans="2:22" s="7" customFormat="1" ht="16.5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2"/>
      <c r="H3" s="135"/>
      <c r="I3" s="135"/>
      <c r="J3" s="135"/>
      <c r="K3" s="135"/>
      <c r="L3" s="135"/>
      <c r="M3" s="135"/>
      <c r="N3" s="135"/>
      <c r="O3" s="135"/>
    </row>
    <row r="4" spans="2:22" s="7" customFormat="1" ht="16.5" x14ac:dyDescent="0.3">
      <c r="B4" s="212">
        <f>'Dati Generali'!D8</f>
        <v>0</v>
      </c>
      <c r="C4" s="212"/>
      <c r="D4" s="212"/>
      <c r="E4" s="212"/>
      <c r="F4" s="136"/>
      <c r="H4" s="135"/>
      <c r="I4" s="135"/>
      <c r="J4" s="135"/>
      <c r="K4" s="135"/>
      <c r="L4" s="135"/>
      <c r="M4" s="135"/>
      <c r="N4" s="135"/>
      <c r="O4" s="135"/>
    </row>
    <row r="5" spans="2:22" s="7" customFormat="1" ht="16.5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6"/>
      <c r="H5" s="135"/>
      <c r="I5" s="135"/>
      <c r="J5" s="135"/>
      <c r="K5" s="135"/>
      <c r="L5" s="135"/>
      <c r="M5" s="135"/>
      <c r="N5" s="135"/>
      <c r="O5" s="135"/>
    </row>
    <row r="6" spans="2:22" s="4" customFormat="1" ht="12.75" customHeight="1" x14ac:dyDescent="0.3">
      <c r="B6" s="8"/>
      <c r="C6" s="7"/>
      <c r="D6" s="6"/>
      <c r="E6" s="10"/>
      <c r="F6" s="86"/>
      <c r="H6" s="13"/>
      <c r="I6" s="13"/>
      <c r="J6" s="13"/>
      <c r="K6" s="13"/>
      <c r="L6" s="13"/>
      <c r="M6" s="13"/>
      <c r="N6" s="13"/>
      <c r="O6" s="13"/>
    </row>
    <row r="7" spans="2:22" ht="33.75" customHeight="1" x14ac:dyDescent="0.25">
      <c r="B7" s="236" t="s">
        <v>253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</row>
    <row r="8" spans="2:22" ht="4.5" customHeight="1" x14ac:dyDescent="0.25"/>
    <row r="9" spans="2:22" ht="16.5" x14ac:dyDescent="0.25">
      <c r="B9" s="66" t="s">
        <v>116</v>
      </c>
      <c r="C9" s="66" t="s">
        <v>117</v>
      </c>
      <c r="D9" s="55" t="s">
        <v>254</v>
      </c>
      <c r="E9" s="55" t="s">
        <v>104</v>
      </c>
      <c r="F9" s="55" t="s">
        <v>106</v>
      </c>
      <c r="G9" s="55" t="s">
        <v>83</v>
      </c>
      <c r="H9" s="55" t="s">
        <v>290</v>
      </c>
      <c r="I9" s="55" t="s">
        <v>118</v>
      </c>
      <c r="J9" s="55" t="s">
        <v>291</v>
      </c>
      <c r="K9" s="55" t="s">
        <v>292</v>
      </c>
      <c r="L9" s="55" t="s">
        <v>293</v>
      </c>
      <c r="M9" s="55" t="s">
        <v>294</v>
      </c>
      <c r="N9" s="55" t="s">
        <v>295</v>
      </c>
      <c r="O9" s="55" t="s">
        <v>296</v>
      </c>
      <c r="P9" s="55" t="s">
        <v>297</v>
      </c>
      <c r="Q9" s="55" t="s">
        <v>298</v>
      </c>
      <c r="R9" s="55" t="s">
        <v>299</v>
      </c>
      <c r="S9" s="55" t="s">
        <v>300</v>
      </c>
      <c r="T9" s="55" t="s">
        <v>301</v>
      </c>
    </row>
    <row r="10" spans="2:22" ht="4.5" customHeight="1" x14ac:dyDescent="0.25"/>
    <row r="11" spans="2:22" ht="13.5" customHeight="1" x14ac:dyDescent="0.25">
      <c r="B11" s="237" t="s">
        <v>119</v>
      </c>
      <c r="C11" s="67" t="s">
        <v>120</v>
      </c>
      <c r="D11" s="69" t="s">
        <v>121</v>
      </c>
      <c r="E11" s="68" t="s">
        <v>277</v>
      </c>
      <c r="F11" s="73">
        <f>+G11/G$40</f>
        <v>0</v>
      </c>
      <c r="G11" s="74">
        <f t="shared" ref="G11:G38" si="0">+SUM(H11:T11)</f>
        <v>0</v>
      </c>
      <c r="H11" s="75"/>
      <c r="I11" s="75"/>
      <c r="J11" s="75"/>
      <c r="K11" s="75"/>
      <c r="L11" s="75"/>
      <c r="M11" s="75"/>
      <c r="N11" s="75"/>
      <c r="O11" s="75"/>
      <c r="P11" s="75"/>
      <c r="Q11" s="76"/>
      <c r="R11" s="77"/>
      <c r="S11" s="75"/>
      <c r="T11" s="75"/>
      <c r="U11" s="78"/>
      <c r="V11" s="78"/>
    </row>
    <row r="12" spans="2:22" ht="13.5" customHeight="1" x14ac:dyDescent="0.25">
      <c r="B12" s="237"/>
      <c r="C12" s="67" t="s">
        <v>122</v>
      </c>
      <c r="D12" s="69" t="s">
        <v>123</v>
      </c>
      <c r="E12" s="68" t="s">
        <v>277</v>
      </c>
      <c r="F12" s="73">
        <f t="shared" ref="F12:F37" si="1">+G12/G$40</f>
        <v>0</v>
      </c>
      <c r="G12" s="74">
        <f t="shared" si="0"/>
        <v>0</v>
      </c>
      <c r="H12" s="75"/>
      <c r="I12" s="75"/>
      <c r="J12" s="75"/>
      <c r="K12" s="75"/>
      <c r="L12" s="75"/>
      <c r="M12" s="75"/>
      <c r="N12" s="75"/>
      <c r="O12" s="75"/>
      <c r="P12" s="75"/>
      <c r="Q12" s="76"/>
      <c r="R12" s="77"/>
      <c r="S12" s="75"/>
      <c r="T12" s="75"/>
      <c r="U12" s="78"/>
      <c r="V12" s="78"/>
    </row>
    <row r="13" spans="2:22" ht="13.5" customHeight="1" x14ac:dyDescent="0.25">
      <c r="B13" s="237"/>
      <c r="C13" s="67" t="s">
        <v>124</v>
      </c>
      <c r="D13" s="69" t="s">
        <v>125</v>
      </c>
      <c r="E13" s="68" t="s">
        <v>277</v>
      </c>
      <c r="F13" s="73">
        <f t="shared" si="1"/>
        <v>0</v>
      </c>
      <c r="G13" s="74">
        <f t="shared" si="0"/>
        <v>0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8"/>
      <c r="V13" s="78"/>
    </row>
    <row r="14" spans="2:22" ht="13.5" customHeight="1" x14ac:dyDescent="0.25">
      <c r="B14" s="237"/>
      <c r="C14" s="67" t="s">
        <v>126</v>
      </c>
      <c r="D14" s="69" t="s">
        <v>127</v>
      </c>
      <c r="E14" s="68" t="s">
        <v>277</v>
      </c>
      <c r="F14" s="73">
        <f t="shared" si="1"/>
        <v>0</v>
      </c>
      <c r="G14" s="74">
        <f t="shared" si="0"/>
        <v>0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8"/>
      <c r="V14" s="78"/>
    </row>
    <row r="15" spans="2:22" ht="13.5" customHeight="1" x14ac:dyDescent="0.25">
      <c r="B15" s="237"/>
      <c r="C15" s="67" t="s">
        <v>128</v>
      </c>
      <c r="D15" s="69" t="s">
        <v>129</v>
      </c>
      <c r="E15" s="68" t="s">
        <v>277</v>
      </c>
      <c r="F15" s="73">
        <f t="shared" si="1"/>
        <v>6.1070506885207147E-2</v>
      </c>
      <c r="G15" s="74">
        <f t="shared" si="0"/>
        <v>3100000</v>
      </c>
      <c r="H15" s="77"/>
      <c r="I15" s="77"/>
      <c r="J15" s="77"/>
      <c r="K15" s="77"/>
      <c r="L15" s="77"/>
      <c r="M15" s="77"/>
      <c r="N15" s="77"/>
      <c r="O15" s="77"/>
      <c r="P15" s="77"/>
      <c r="Q15" s="77">
        <v>775000</v>
      </c>
      <c r="R15" s="77">
        <v>1395000</v>
      </c>
      <c r="S15" s="77">
        <v>930000</v>
      </c>
      <c r="T15" s="77"/>
      <c r="U15" s="78"/>
      <c r="V15" s="78"/>
    </row>
    <row r="16" spans="2:22" ht="13.5" customHeight="1" x14ac:dyDescent="0.25">
      <c r="B16" s="237"/>
      <c r="C16" s="67" t="s">
        <v>130</v>
      </c>
      <c r="D16" s="69" t="s">
        <v>131</v>
      </c>
      <c r="E16" s="68" t="s">
        <v>277</v>
      </c>
      <c r="F16" s="73">
        <f t="shared" si="1"/>
        <v>1.8823506235101751E-2</v>
      </c>
      <c r="G16" s="74">
        <f t="shared" si="0"/>
        <v>955500</v>
      </c>
      <c r="H16" s="77"/>
      <c r="I16" s="77"/>
      <c r="J16" s="77"/>
      <c r="K16" s="77"/>
      <c r="L16" s="77"/>
      <c r="M16" s="77"/>
      <c r="N16" s="77"/>
      <c r="O16" s="77"/>
      <c r="P16" s="77"/>
      <c r="Q16" s="77">
        <v>238875</v>
      </c>
      <c r="R16" s="77">
        <v>429975</v>
      </c>
      <c r="S16" s="77">
        <v>286650</v>
      </c>
      <c r="T16" s="77"/>
      <c r="U16" s="78"/>
      <c r="V16" s="78"/>
    </row>
    <row r="17" spans="2:22" ht="13.5" customHeight="1" x14ac:dyDescent="0.25">
      <c r="B17" s="237"/>
      <c r="C17" s="67" t="s">
        <v>132</v>
      </c>
      <c r="D17" s="69" t="s">
        <v>133</v>
      </c>
      <c r="E17" s="68" t="s">
        <v>277</v>
      </c>
      <c r="F17" s="73">
        <f t="shared" si="1"/>
        <v>0</v>
      </c>
      <c r="G17" s="74">
        <f t="shared" si="0"/>
        <v>0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78"/>
    </row>
    <row r="18" spans="2:22" ht="13.5" customHeight="1" x14ac:dyDescent="0.25">
      <c r="B18" s="237"/>
      <c r="C18" s="67" t="s">
        <v>134</v>
      </c>
      <c r="D18" s="69" t="s">
        <v>135</v>
      </c>
      <c r="E18" s="68" t="s">
        <v>277</v>
      </c>
      <c r="F18" s="73">
        <f t="shared" si="1"/>
        <v>0</v>
      </c>
      <c r="G18" s="74">
        <f t="shared" si="0"/>
        <v>0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8"/>
      <c r="V18" s="78"/>
    </row>
    <row r="19" spans="2:22" ht="13.5" customHeight="1" x14ac:dyDescent="0.25">
      <c r="B19" s="237"/>
      <c r="C19" s="67" t="s">
        <v>136</v>
      </c>
      <c r="D19" s="69" t="s">
        <v>137</v>
      </c>
      <c r="E19" s="68" t="s">
        <v>277</v>
      </c>
      <c r="F19" s="73">
        <f t="shared" si="1"/>
        <v>0</v>
      </c>
      <c r="G19" s="74">
        <f t="shared" si="0"/>
        <v>0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8"/>
      <c r="V19" s="78"/>
    </row>
    <row r="20" spans="2:22" ht="13.5" customHeight="1" x14ac:dyDescent="0.25">
      <c r="B20" s="237"/>
      <c r="C20" s="67" t="s">
        <v>138</v>
      </c>
      <c r="D20" s="69" t="s">
        <v>139</v>
      </c>
      <c r="E20" s="68" t="s">
        <v>277</v>
      </c>
      <c r="F20" s="73">
        <f t="shared" si="1"/>
        <v>0</v>
      </c>
      <c r="G20" s="74">
        <f t="shared" si="0"/>
        <v>0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8"/>
      <c r="V20" s="78"/>
    </row>
    <row r="21" spans="2:22" ht="13.5" customHeight="1" x14ac:dyDescent="0.25">
      <c r="B21" s="237"/>
      <c r="C21" s="67" t="s">
        <v>140</v>
      </c>
      <c r="D21" s="69" t="s">
        <v>141</v>
      </c>
      <c r="E21" s="68" t="s">
        <v>277</v>
      </c>
      <c r="F21" s="73">
        <f t="shared" si="1"/>
        <v>6.5995547763046433E-2</v>
      </c>
      <c r="G21" s="74">
        <f t="shared" si="0"/>
        <v>3350000</v>
      </c>
      <c r="H21" s="75"/>
      <c r="I21" s="75"/>
      <c r="J21" s="75"/>
      <c r="K21" s="75"/>
      <c r="L21" s="75"/>
      <c r="M21" s="75"/>
      <c r="N21" s="75"/>
      <c r="O21" s="75"/>
      <c r="P21" s="75"/>
      <c r="Q21" s="75">
        <v>837500</v>
      </c>
      <c r="R21" s="75">
        <v>1507500</v>
      </c>
      <c r="S21" s="75">
        <v>1005000</v>
      </c>
      <c r="T21" s="75"/>
      <c r="U21" s="78"/>
      <c r="V21" s="78"/>
    </row>
    <row r="22" spans="2:22" ht="13.5" customHeight="1" x14ac:dyDescent="0.25">
      <c r="B22" s="237"/>
      <c r="C22" s="67" t="s">
        <v>142</v>
      </c>
      <c r="D22" s="69" t="s">
        <v>143</v>
      </c>
      <c r="E22" s="68" t="s">
        <v>277</v>
      </c>
      <c r="F22" s="73">
        <f t="shared" si="1"/>
        <v>0</v>
      </c>
      <c r="G22" s="74">
        <f t="shared" si="0"/>
        <v>0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8"/>
      <c r="V22" s="78"/>
    </row>
    <row r="23" spans="2:22" ht="13.5" customHeight="1" x14ac:dyDescent="0.25">
      <c r="B23" s="237"/>
      <c r="C23" s="67" t="s">
        <v>144</v>
      </c>
      <c r="D23" s="69" t="s">
        <v>145</v>
      </c>
      <c r="E23" s="68" t="s">
        <v>277</v>
      </c>
      <c r="F23" s="73">
        <f t="shared" si="1"/>
        <v>3.3490277969307147E-2</v>
      </c>
      <c r="G23" s="74">
        <f t="shared" si="0"/>
        <v>1700000</v>
      </c>
      <c r="H23" s="77"/>
      <c r="I23" s="77"/>
      <c r="J23" s="77"/>
      <c r="K23" s="77"/>
      <c r="L23" s="77"/>
      <c r="M23" s="77"/>
      <c r="N23" s="77"/>
      <c r="O23" s="77"/>
      <c r="P23" s="77"/>
      <c r="Q23" s="77">
        <v>425000</v>
      </c>
      <c r="R23" s="77">
        <v>765000</v>
      </c>
      <c r="S23" s="77">
        <v>510000</v>
      </c>
      <c r="T23" s="77"/>
      <c r="U23" s="78"/>
      <c r="V23" s="78"/>
    </row>
    <row r="24" spans="2:22" ht="13.5" customHeight="1" x14ac:dyDescent="0.25">
      <c r="B24" s="237"/>
      <c r="C24" s="67" t="s">
        <v>146</v>
      </c>
      <c r="D24" s="69" t="s">
        <v>147</v>
      </c>
      <c r="E24" s="68" t="s">
        <v>277</v>
      </c>
      <c r="F24" s="73">
        <f t="shared" si="1"/>
        <v>3.1520261618171432E-2</v>
      </c>
      <c r="G24" s="74">
        <f t="shared" si="0"/>
        <v>1600000</v>
      </c>
      <c r="H24" s="77"/>
      <c r="I24" s="77"/>
      <c r="J24" s="77"/>
      <c r="K24" s="77"/>
      <c r="L24" s="77"/>
      <c r="M24" s="77"/>
      <c r="N24" s="77"/>
      <c r="O24" s="77"/>
      <c r="P24" s="77"/>
      <c r="Q24" s="77">
        <v>400000</v>
      </c>
      <c r="R24" s="77">
        <v>720000</v>
      </c>
      <c r="S24" s="77">
        <v>480000</v>
      </c>
      <c r="T24" s="77"/>
      <c r="U24" s="78"/>
      <c r="V24" s="78"/>
    </row>
    <row r="25" spans="2:22" ht="13.5" customHeight="1" x14ac:dyDescent="0.25">
      <c r="B25" s="237"/>
      <c r="C25" s="67" t="s">
        <v>148</v>
      </c>
      <c r="D25" s="69" t="s">
        <v>149</v>
      </c>
      <c r="E25" s="68" t="s">
        <v>277</v>
      </c>
      <c r="F25" s="73">
        <f t="shared" si="1"/>
        <v>5.9100490534071431E-2</v>
      </c>
      <c r="G25" s="74">
        <f t="shared" si="0"/>
        <v>3000000</v>
      </c>
      <c r="H25" s="77"/>
      <c r="I25" s="77"/>
      <c r="J25" s="77"/>
      <c r="K25" s="77"/>
      <c r="L25" s="77"/>
      <c r="M25" s="77"/>
      <c r="N25" s="77"/>
      <c r="O25" s="77"/>
      <c r="P25" s="77"/>
      <c r="Q25" s="77">
        <v>750000</v>
      </c>
      <c r="R25" s="77">
        <v>1350000</v>
      </c>
      <c r="S25" s="77">
        <v>900000</v>
      </c>
      <c r="T25" s="77"/>
      <c r="U25" s="78"/>
      <c r="V25" s="78"/>
    </row>
    <row r="26" spans="2:22" ht="13.5" customHeight="1" x14ac:dyDescent="0.25">
      <c r="B26" s="237"/>
      <c r="C26" s="67" t="s">
        <v>150</v>
      </c>
      <c r="D26" s="69" t="s">
        <v>151</v>
      </c>
      <c r="E26" s="68" t="s">
        <v>277</v>
      </c>
      <c r="F26" s="73">
        <f t="shared" si="1"/>
        <v>0</v>
      </c>
      <c r="G26" s="74">
        <f t="shared" si="0"/>
        <v>0</v>
      </c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8"/>
      <c r="V26" s="78"/>
    </row>
    <row r="27" spans="2:22" ht="13.5" customHeight="1" x14ac:dyDescent="0.25">
      <c r="B27" s="237"/>
      <c r="C27" s="67" t="s">
        <v>152</v>
      </c>
      <c r="D27" s="69" t="s">
        <v>153</v>
      </c>
      <c r="E27" s="68" t="s">
        <v>277</v>
      </c>
      <c r="F27" s="73">
        <f t="shared" si="1"/>
        <v>3.4081282874647858E-3</v>
      </c>
      <c r="G27" s="74">
        <f t="shared" si="0"/>
        <v>173000</v>
      </c>
      <c r="H27" s="77"/>
      <c r="I27" s="77"/>
      <c r="J27" s="77"/>
      <c r="K27" s="77"/>
      <c r="L27" s="77"/>
      <c r="M27" s="77"/>
      <c r="N27" s="77"/>
      <c r="O27" s="77"/>
      <c r="P27" s="77"/>
      <c r="Q27" s="77">
        <v>43250</v>
      </c>
      <c r="R27" s="77">
        <v>77850</v>
      </c>
      <c r="S27" s="77">
        <v>51900</v>
      </c>
      <c r="T27" s="77"/>
      <c r="U27" s="78"/>
      <c r="V27" s="78"/>
    </row>
    <row r="28" spans="2:22" ht="13.5" customHeight="1" x14ac:dyDescent="0.25">
      <c r="B28" s="237"/>
      <c r="C28" s="67" t="s">
        <v>154</v>
      </c>
      <c r="D28" s="69" t="s">
        <v>155</v>
      </c>
      <c r="E28" s="68" t="s">
        <v>277</v>
      </c>
      <c r="F28" s="73">
        <f t="shared" si="1"/>
        <v>1.083508993124643E-2</v>
      </c>
      <c r="G28" s="74">
        <f t="shared" si="0"/>
        <v>550000</v>
      </c>
      <c r="H28" s="77"/>
      <c r="I28" s="77"/>
      <c r="J28" s="77"/>
      <c r="K28" s="77"/>
      <c r="L28" s="77"/>
      <c r="M28" s="77"/>
      <c r="N28" s="77"/>
      <c r="O28" s="77"/>
      <c r="P28" s="77"/>
      <c r="Q28" s="77">
        <v>137500</v>
      </c>
      <c r="R28" s="77">
        <v>247500</v>
      </c>
      <c r="S28" s="77">
        <v>165000</v>
      </c>
      <c r="T28" s="77"/>
      <c r="U28" s="78"/>
      <c r="V28" s="78"/>
    </row>
    <row r="29" spans="2:22" ht="13.5" customHeight="1" x14ac:dyDescent="0.25">
      <c r="B29" s="237"/>
      <c r="C29" s="67" t="s">
        <v>156</v>
      </c>
      <c r="D29" s="69" t="s">
        <v>157</v>
      </c>
      <c r="E29" s="68" t="s">
        <v>277</v>
      </c>
      <c r="F29" s="73">
        <f t="shared" si="1"/>
        <v>7.8800654045428579E-3</v>
      </c>
      <c r="G29" s="74">
        <f t="shared" si="0"/>
        <v>400000</v>
      </c>
      <c r="H29" s="77"/>
      <c r="I29" s="77"/>
      <c r="J29" s="77"/>
      <c r="K29" s="77"/>
      <c r="L29" s="77"/>
      <c r="M29" s="77"/>
      <c r="N29" s="77"/>
      <c r="O29" s="77"/>
      <c r="P29" s="77"/>
      <c r="Q29" s="77">
        <v>100000</v>
      </c>
      <c r="R29" s="77">
        <v>180000</v>
      </c>
      <c r="S29" s="77">
        <v>120000</v>
      </c>
      <c r="T29" s="77"/>
      <c r="U29" s="78"/>
      <c r="V29" s="78"/>
    </row>
    <row r="30" spans="2:22" ht="13.5" customHeight="1" x14ac:dyDescent="0.25">
      <c r="B30" s="237"/>
      <c r="C30" s="67" t="s">
        <v>158</v>
      </c>
      <c r="D30" s="69" t="s">
        <v>159</v>
      </c>
      <c r="E30" s="68" t="s">
        <v>277</v>
      </c>
      <c r="F30" s="73">
        <f t="shared" si="1"/>
        <v>6.6980555938614293E-3</v>
      </c>
      <c r="G30" s="74">
        <f t="shared" si="0"/>
        <v>340000</v>
      </c>
      <c r="H30" s="77"/>
      <c r="I30" s="77"/>
      <c r="J30" s="77"/>
      <c r="K30" s="77"/>
      <c r="L30" s="77"/>
      <c r="M30" s="77"/>
      <c r="N30" s="77"/>
      <c r="O30" s="77"/>
      <c r="P30" s="77"/>
      <c r="Q30" s="77">
        <v>85000</v>
      </c>
      <c r="R30" s="77">
        <v>153000</v>
      </c>
      <c r="S30" s="77">
        <v>102000</v>
      </c>
      <c r="T30" s="77"/>
      <c r="U30" s="78"/>
      <c r="V30" s="78"/>
    </row>
    <row r="31" spans="2:22" ht="13.5" customHeight="1" x14ac:dyDescent="0.25">
      <c r="B31" s="237"/>
      <c r="C31" s="67" t="s">
        <v>160</v>
      </c>
      <c r="D31" s="69" t="s">
        <v>161</v>
      </c>
      <c r="E31" s="68" t="s">
        <v>277</v>
      </c>
      <c r="F31" s="73">
        <f t="shared" si="1"/>
        <v>8.0770670396564295E-3</v>
      </c>
      <c r="G31" s="74">
        <f t="shared" si="0"/>
        <v>410000</v>
      </c>
      <c r="H31" s="77"/>
      <c r="I31" s="77"/>
      <c r="J31" s="77"/>
      <c r="K31" s="77"/>
      <c r="L31" s="77"/>
      <c r="M31" s="77"/>
      <c r="N31" s="77"/>
      <c r="O31" s="77"/>
      <c r="P31" s="77"/>
      <c r="Q31" s="77">
        <v>102500</v>
      </c>
      <c r="R31" s="77">
        <v>184500</v>
      </c>
      <c r="S31" s="77">
        <v>123000</v>
      </c>
      <c r="T31" s="77"/>
      <c r="U31" s="78"/>
      <c r="V31" s="78"/>
    </row>
    <row r="32" spans="2:22" ht="4.5" customHeight="1" x14ac:dyDescent="0.25">
      <c r="B32" s="35"/>
      <c r="C32" s="35"/>
      <c r="D32" s="35"/>
      <c r="E32" s="35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</row>
    <row r="33" spans="2:22" ht="13.5" customHeight="1" x14ac:dyDescent="0.25">
      <c r="B33" s="237" t="s">
        <v>162</v>
      </c>
      <c r="C33" s="67" t="s">
        <v>163</v>
      </c>
      <c r="D33" s="69" t="s">
        <v>164</v>
      </c>
      <c r="E33" s="68" t="s">
        <v>277</v>
      </c>
      <c r="F33" s="73">
        <f t="shared" si="1"/>
        <v>0</v>
      </c>
      <c r="G33" s="74">
        <f t="shared" si="0"/>
        <v>0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8"/>
      <c r="V33" s="78"/>
    </row>
    <row r="34" spans="2:22" ht="13.5" customHeight="1" x14ac:dyDescent="0.25">
      <c r="B34" s="237"/>
      <c r="C34" s="67" t="s">
        <v>165</v>
      </c>
      <c r="D34" s="69" t="s">
        <v>166</v>
      </c>
      <c r="E34" s="68" t="s">
        <v>277</v>
      </c>
      <c r="F34" s="73">
        <f t="shared" si="1"/>
        <v>0</v>
      </c>
      <c r="G34" s="74">
        <f t="shared" si="0"/>
        <v>0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8"/>
      <c r="V34" s="78"/>
    </row>
    <row r="35" spans="2:22" ht="13.5" customHeight="1" x14ac:dyDescent="0.25">
      <c r="B35" s="237"/>
      <c r="C35" s="67" t="s">
        <v>167</v>
      </c>
      <c r="D35" s="69" t="s">
        <v>168</v>
      </c>
      <c r="E35" s="68" t="s">
        <v>277</v>
      </c>
      <c r="F35" s="73">
        <f t="shared" si="1"/>
        <v>0</v>
      </c>
      <c r="G35" s="74">
        <f t="shared" si="0"/>
        <v>0</v>
      </c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8"/>
      <c r="V35" s="78"/>
    </row>
    <row r="36" spans="2:22" ht="13.5" customHeight="1" x14ac:dyDescent="0.25">
      <c r="B36" s="237"/>
      <c r="C36" s="67" t="s">
        <v>169</v>
      </c>
      <c r="D36" s="69" t="s">
        <v>170</v>
      </c>
      <c r="E36" s="68" t="s">
        <v>277</v>
      </c>
      <c r="F36" s="73">
        <f t="shared" si="1"/>
        <v>2.7580228915900003E-2</v>
      </c>
      <c r="G36" s="74">
        <f t="shared" si="0"/>
        <v>1400000</v>
      </c>
      <c r="H36" s="77"/>
      <c r="I36" s="77"/>
      <c r="J36" s="77"/>
      <c r="K36" s="77"/>
      <c r="L36" s="77"/>
      <c r="M36" s="77"/>
      <c r="N36" s="77"/>
      <c r="O36" s="77"/>
      <c r="P36" s="77"/>
      <c r="Q36" s="77">
        <v>350000</v>
      </c>
      <c r="R36" s="77">
        <v>630000</v>
      </c>
      <c r="S36" s="77">
        <v>420000</v>
      </c>
      <c r="T36" s="77"/>
      <c r="U36" s="78"/>
      <c r="V36" s="78"/>
    </row>
    <row r="37" spans="2:22" ht="13.5" customHeight="1" x14ac:dyDescent="0.25">
      <c r="B37" s="237"/>
      <c r="C37" s="67" t="s">
        <v>171</v>
      </c>
      <c r="D37" s="69" t="s">
        <v>172</v>
      </c>
      <c r="E37" s="68" t="s">
        <v>277</v>
      </c>
      <c r="F37" s="73">
        <f t="shared" si="1"/>
        <v>4.925040877839286E-3</v>
      </c>
      <c r="G37" s="74">
        <f t="shared" si="0"/>
        <v>250000</v>
      </c>
      <c r="H37" s="75"/>
      <c r="I37" s="75"/>
      <c r="J37" s="75"/>
      <c r="K37" s="75"/>
      <c r="L37" s="75"/>
      <c r="M37" s="75"/>
      <c r="N37" s="75"/>
      <c r="O37" s="75"/>
      <c r="P37" s="75"/>
      <c r="Q37" s="75">
        <v>62500</v>
      </c>
      <c r="R37" s="75">
        <v>112500</v>
      </c>
      <c r="S37" s="75">
        <v>75000</v>
      </c>
      <c r="T37" s="75"/>
      <c r="U37" s="78"/>
      <c r="V37" s="78"/>
    </row>
    <row r="38" spans="2:22" ht="13.5" customHeight="1" x14ac:dyDescent="0.25">
      <c r="B38" s="237"/>
      <c r="C38" s="67" t="s">
        <v>173</v>
      </c>
      <c r="D38" s="69" t="s">
        <v>63</v>
      </c>
      <c r="E38" s="68" t="s">
        <v>277</v>
      </c>
      <c r="F38" s="73">
        <f>+G38/G$40</f>
        <v>0.6605957329445834</v>
      </c>
      <c r="G38" s="74">
        <f t="shared" si="0"/>
        <v>33532500</v>
      </c>
      <c r="H38" s="75"/>
      <c r="I38" s="75"/>
      <c r="J38" s="75"/>
      <c r="K38" s="75"/>
      <c r="L38" s="75"/>
      <c r="M38" s="75"/>
      <c r="N38" s="75"/>
      <c r="O38" s="75"/>
      <c r="P38" s="75"/>
      <c r="Q38" s="75">
        <v>8383125</v>
      </c>
      <c r="R38" s="75">
        <v>15089625</v>
      </c>
      <c r="S38" s="75">
        <v>10059750</v>
      </c>
      <c r="T38" s="75"/>
      <c r="U38" s="78"/>
      <c r="V38" s="78"/>
    </row>
    <row r="39" spans="2:22" ht="4.5" customHeight="1" x14ac:dyDescent="0.25">
      <c r="B39" s="35"/>
      <c r="C39" s="35"/>
      <c r="D39" s="35"/>
      <c r="E39" s="35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</row>
    <row r="40" spans="2:22" ht="13.5" customHeight="1" x14ac:dyDescent="0.25">
      <c r="B40" s="35"/>
      <c r="C40" s="70" t="s">
        <v>191</v>
      </c>
      <c r="D40" s="71" t="s">
        <v>192</v>
      </c>
      <c r="E40" s="72" t="s">
        <v>278</v>
      </c>
      <c r="F40" s="82"/>
      <c r="G40" s="74">
        <f>SUM(H40:T40)</f>
        <v>50761000</v>
      </c>
      <c r="H40" s="74">
        <f t="shared" ref="H40:T40" si="2">SUM(H11:H31,H33:H38)</f>
        <v>0</v>
      </c>
      <c r="I40" s="74">
        <f t="shared" si="2"/>
        <v>0</v>
      </c>
      <c r="J40" s="74">
        <f t="shared" si="2"/>
        <v>0</v>
      </c>
      <c r="K40" s="74">
        <f t="shared" si="2"/>
        <v>0</v>
      </c>
      <c r="L40" s="74">
        <f t="shared" si="2"/>
        <v>0</v>
      </c>
      <c r="M40" s="74">
        <f t="shared" si="2"/>
        <v>0</v>
      </c>
      <c r="N40" s="74">
        <f t="shared" si="2"/>
        <v>0</v>
      </c>
      <c r="O40" s="74">
        <f t="shared" si="2"/>
        <v>0</v>
      </c>
      <c r="P40" s="74">
        <f t="shared" si="2"/>
        <v>0</v>
      </c>
      <c r="Q40" s="74">
        <f t="shared" si="2"/>
        <v>12690250</v>
      </c>
      <c r="R40" s="74">
        <f t="shared" si="2"/>
        <v>22842450</v>
      </c>
      <c r="S40" s="74">
        <f t="shared" si="2"/>
        <v>15228300</v>
      </c>
      <c r="T40" s="74">
        <f t="shared" si="2"/>
        <v>0</v>
      </c>
      <c r="U40" s="78"/>
      <c r="V40" s="78"/>
    </row>
    <row r="41" spans="2:22" ht="4.5" customHeight="1" x14ac:dyDescent="0.25">
      <c r="B41" s="35"/>
      <c r="C41" s="35"/>
      <c r="D41" s="35"/>
      <c r="E41" s="35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</row>
    <row r="42" spans="2:22" ht="13.5" customHeight="1" x14ac:dyDescent="0.25">
      <c r="B42" s="238" t="s">
        <v>174</v>
      </c>
      <c r="C42" s="67" t="s">
        <v>175</v>
      </c>
      <c r="D42" s="69" t="s">
        <v>176</v>
      </c>
      <c r="E42" s="68" t="s">
        <v>277</v>
      </c>
      <c r="F42" s="73">
        <f>+G42/G$46</f>
        <v>0</v>
      </c>
      <c r="G42" s="74">
        <f>+SUM(H42:T42)</f>
        <v>0</v>
      </c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8"/>
      <c r="V42" s="78"/>
    </row>
    <row r="43" spans="2:22" ht="13.5" customHeight="1" x14ac:dyDescent="0.25">
      <c r="B43" s="239"/>
      <c r="C43" s="67" t="s">
        <v>177</v>
      </c>
      <c r="D43" s="69" t="s">
        <v>190</v>
      </c>
      <c r="E43" s="68" t="s">
        <v>277</v>
      </c>
      <c r="F43" s="73">
        <f>+G43/G$46</f>
        <v>0</v>
      </c>
      <c r="G43" s="74">
        <f>+SUM(H43:T43)</f>
        <v>0</v>
      </c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8"/>
      <c r="V43" s="78"/>
    </row>
    <row r="44" spans="2:22" ht="13.5" customHeight="1" x14ac:dyDescent="0.25">
      <c r="B44" s="240"/>
      <c r="C44" s="67" t="s">
        <v>178</v>
      </c>
      <c r="D44" s="69" t="s">
        <v>179</v>
      </c>
      <c r="E44" s="68" t="s">
        <v>277</v>
      </c>
      <c r="F44" s="73">
        <f>+G44/G$46</f>
        <v>8.3686842247775145E-2</v>
      </c>
      <c r="G44" s="74">
        <f>+SUM(H44:T44)</f>
        <v>4636000</v>
      </c>
      <c r="H44" s="77"/>
      <c r="I44" s="77"/>
      <c r="J44" s="77"/>
      <c r="K44" s="77"/>
      <c r="L44" s="77"/>
      <c r="M44" s="77"/>
      <c r="N44" s="77"/>
      <c r="O44" s="77"/>
      <c r="P44" s="77"/>
      <c r="Q44" s="77">
        <v>1159000</v>
      </c>
      <c r="R44" s="77">
        <v>2086200</v>
      </c>
      <c r="S44" s="77">
        <v>1390800</v>
      </c>
      <c r="T44" s="77"/>
      <c r="U44" s="78"/>
      <c r="V44" s="78"/>
    </row>
    <row r="45" spans="2:22" ht="4.5" customHeight="1" x14ac:dyDescent="0.25">
      <c r="B45" s="35"/>
      <c r="C45" s="35"/>
      <c r="D45" s="35"/>
      <c r="E45" s="35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</row>
    <row r="46" spans="2:22" ht="13.5" customHeight="1" x14ac:dyDescent="0.25">
      <c r="B46" s="35"/>
      <c r="C46" s="70" t="s">
        <v>193</v>
      </c>
      <c r="D46" s="71" t="s">
        <v>194</v>
      </c>
      <c r="E46" s="72" t="s">
        <v>278</v>
      </c>
      <c r="F46" s="79"/>
      <c r="G46" s="80">
        <f>+SUM(H46:T46)</f>
        <v>55397000</v>
      </c>
      <c r="H46" s="81">
        <f t="shared" ref="H46:T46" si="3">SUM(H40,H42:H44)</f>
        <v>0</v>
      </c>
      <c r="I46" s="81">
        <f t="shared" si="3"/>
        <v>0</v>
      </c>
      <c r="J46" s="81">
        <f t="shared" si="3"/>
        <v>0</v>
      </c>
      <c r="K46" s="81">
        <f t="shared" si="3"/>
        <v>0</v>
      </c>
      <c r="L46" s="81">
        <f t="shared" si="3"/>
        <v>0</v>
      </c>
      <c r="M46" s="81">
        <f t="shared" si="3"/>
        <v>0</v>
      </c>
      <c r="N46" s="81">
        <f t="shared" si="3"/>
        <v>0</v>
      </c>
      <c r="O46" s="81">
        <f t="shared" si="3"/>
        <v>0</v>
      </c>
      <c r="P46" s="81">
        <f t="shared" si="3"/>
        <v>0</v>
      </c>
      <c r="Q46" s="81">
        <f t="shared" si="3"/>
        <v>13849250</v>
      </c>
      <c r="R46" s="81">
        <f t="shared" si="3"/>
        <v>24928650</v>
      </c>
      <c r="S46" s="81">
        <f t="shared" si="3"/>
        <v>16619100</v>
      </c>
      <c r="T46" s="81">
        <f t="shared" si="3"/>
        <v>0</v>
      </c>
      <c r="U46" s="78"/>
      <c r="V46" s="78"/>
    </row>
    <row r="47" spans="2:22" ht="4.5" customHeight="1" x14ac:dyDescent="0.25">
      <c r="B47" s="35"/>
      <c r="C47" s="35"/>
      <c r="D47" s="35"/>
      <c r="E47" s="35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</row>
    <row r="48" spans="2:22" ht="13.5" customHeight="1" x14ac:dyDescent="0.25">
      <c r="B48" s="35"/>
      <c r="C48" s="233"/>
      <c r="D48" s="69" t="s">
        <v>180</v>
      </c>
      <c r="E48" s="69" t="s">
        <v>111</v>
      </c>
      <c r="F48" s="82"/>
      <c r="G48" s="197">
        <v>11.700399999999998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</row>
    <row r="49" spans="2:22" ht="13.5" customHeight="1" x14ac:dyDescent="0.25">
      <c r="B49" s="35"/>
      <c r="C49" s="234"/>
      <c r="D49" s="69" t="s">
        <v>181</v>
      </c>
      <c r="E49" s="69" t="s">
        <v>174</v>
      </c>
      <c r="F49" s="82"/>
      <c r="G49" s="197">
        <v>122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</row>
    <row r="50" spans="2:22" ht="13.5" customHeight="1" x14ac:dyDescent="0.25">
      <c r="B50" s="35"/>
      <c r="C50" s="235"/>
      <c r="D50" s="69" t="s">
        <v>182</v>
      </c>
      <c r="E50" s="69" t="s">
        <v>183</v>
      </c>
      <c r="F50" s="82"/>
      <c r="G50" s="197">
        <v>10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</row>
    <row r="51" spans="2:22" ht="13.5" customHeight="1" x14ac:dyDescent="0.25">
      <c r="B51" s="35"/>
      <c r="C51" s="70" t="s">
        <v>184</v>
      </c>
      <c r="D51" s="71" t="s">
        <v>185</v>
      </c>
      <c r="E51" s="72" t="s">
        <v>278</v>
      </c>
      <c r="F51" s="79"/>
      <c r="G51" s="83">
        <f>+SUM(G11:G22,G24:G31,G33:G36,G38)/G48</f>
        <v>4171737.7183686034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</row>
    <row r="52" spans="2:22" ht="13.5" customHeight="1" x14ac:dyDescent="0.25">
      <c r="B52" s="35"/>
      <c r="C52" s="70" t="s">
        <v>186</v>
      </c>
      <c r="D52" s="71" t="s">
        <v>187</v>
      </c>
      <c r="E52" s="72" t="s">
        <v>278</v>
      </c>
      <c r="F52" s="79"/>
      <c r="G52" s="84">
        <f>+SUM(G42:G44)/G49</f>
        <v>38000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</row>
    <row r="53" spans="2:22" ht="13.5" customHeight="1" x14ac:dyDescent="0.25">
      <c r="B53" s="35"/>
      <c r="C53" s="70" t="s">
        <v>188</v>
      </c>
      <c r="D53" s="71" t="s">
        <v>187</v>
      </c>
      <c r="E53" s="72" t="s">
        <v>278</v>
      </c>
      <c r="F53" s="79"/>
      <c r="G53" s="84">
        <f>+SUM(G42:G44)/(G49*G50)</f>
        <v>3800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</row>
    <row r="54" spans="2:22" ht="4.5" customHeight="1" x14ac:dyDescent="0.25"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</row>
  </sheetData>
  <mergeCells count="8">
    <mergeCell ref="B3:E3"/>
    <mergeCell ref="B4:E4"/>
    <mergeCell ref="B5:E5"/>
    <mergeCell ref="C48:C50"/>
    <mergeCell ref="B7:T7"/>
    <mergeCell ref="B11:B31"/>
    <mergeCell ref="B33:B38"/>
    <mergeCell ref="B42:B44"/>
  </mergeCells>
  <phoneticPr fontId="0" type="noConversion"/>
  <pageMargins left="0.7" right="0.7" top="0.75" bottom="0.75" header="0.3" footer="0.3"/>
  <pageSetup paperSize="8" scale="8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2"/>
  <sheetViews>
    <sheetView showGridLines="0" zoomScale="85" zoomScaleNormal="85" workbookViewId="0"/>
  </sheetViews>
  <sheetFormatPr defaultColWidth="9.140625" defaultRowHeight="16.5" x14ac:dyDescent="0.3"/>
  <cols>
    <col min="1" max="1" width="0.85546875" style="1" customWidth="1"/>
    <col min="2" max="2" width="11" style="1" customWidth="1"/>
    <col min="3" max="3" width="98.7109375" style="2" customWidth="1"/>
    <col min="4" max="6" width="17" style="11" customWidth="1"/>
    <col min="7" max="8" width="9.140625" style="1"/>
    <col min="9" max="9" width="12" style="1" bestFit="1" customWidth="1"/>
    <col min="10" max="16384" width="9.140625" style="1"/>
  </cols>
  <sheetData>
    <row r="1" spans="2:6" ht="4.5" customHeight="1" x14ac:dyDescent="0.3">
      <c r="B1" s="12"/>
      <c r="C1" s="12"/>
    </row>
    <row r="2" spans="2:6" s="7" customFormat="1" x14ac:dyDescent="0.3">
      <c r="B2" s="131" t="str">
        <f>'Dati Generali'!D4&amp;"   -  Progetto n. "&amp;'Dati Generali'!D5</f>
        <v xml:space="preserve">   -  Progetto n. </v>
      </c>
      <c r="C2" s="130"/>
      <c r="D2" s="130"/>
      <c r="E2" s="130"/>
    </row>
    <row r="3" spans="2:6" s="7" customFormat="1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2"/>
    </row>
    <row r="4" spans="2:6" s="7" customFormat="1" x14ac:dyDescent="0.3">
      <c r="B4" s="212">
        <f>'Dati Generali'!D8</f>
        <v>0</v>
      </c>
      <c r="C4" s="212"/>
      <c r="D4" s="212"/>
      <c r="E4" s="212"/>
      <c r="F4" s="136"/>
    </row>
    <row r="5" spans="2:6" s="7" customFormat="1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6"/>
    </row>
    <row r="6" spans="2:6" s="4" customFormat="1" ht="12.75" customHeight="1" x14ac:dyDescent="0.3">
      <c r="B6" s="8"/>
      <c r="C6" s="7"/>
      <c r="D6" s="6"/>
      <c r="E6" s="10"/>
      <c r="F6" s="86"/>
    </row>
    <row r="7" spans="2:6" ht="66.75" customHeight="1" x14ac:dyDescent="0.3">
      <c r="B7" s="37" t="s">
        <v>0</v>
      </c>
      <c r="C7" s="37" t="s">
        <v>1</v>
      </c>
      <c r="D7" s="37" t="s">
        <v>205</v>
      </c>
      <c r="E7" s="37" t="s">
        <v>206</v>
      </c>
      <c r="F7" s="37" t="s">
        <v>207</v>
      </c>
    </row>
    <row r="8" spans="2:6" ht="30" customHeight="1" x14ac:dyDescent="0.3">
      <c r="B8" s="242" t="s">
        <v>2</v>
      </c>
      <c r="C8" s="43" t="s">
        <v>112</v>
      </c>
      <c r="D8" s="39">
        <f>+SUM('Costi d''Investimento'!G11:G25)</f>
        <v>13705500</v>
      </c>
      <c r="E8" s="38">
        <v>0</v>
      </c>
      <c r="F8" s="39">
        <f>D8+E8</f>
        <v>13705500</v>
      </c>
    </row>
    <row r="9" spans="2:6" ht="30" customHeight="1" x14ac:dyDescent="0.3">
      <c r="B9" s="243"/>
      <c r="C9" s="43" t="s">
        <v>113</v>
      </c>
      <c r="D9" s="39">
        <f>+SUM('Costi d''Investimento'!G26:G31)</f>
        <v>1873000</v>
      </c>
      <c r="E9" s="38">
        <v>0</v>
      </c>
      <c r="F9" s="39">
        <f t="shared" ref="F9:F40" si="0">D9+E9</f>
        <v>1873000</v>
      </c>
    </row>
    <row r="10" spans="2:6" ht="30" customHeight="1" x14ac:dyDescent="0.3">
      <c r="B10" s="243"/>
      <c r="C10" s="43" t="s">
        <v>114</v>
      </c>
      <c r="D10" s="39">
        <f>+'Costi d''Investimento'!G36</f>
        <v>1400000</v>
      </c>
      <c r="E10" s="38">
        <v>0</v>
      </c>
      <c r="F10" s="39">
        <f t="shared" si="0"/>
        <v>1400000</v>
      </c>
    </row>
    <row r="11" spans="2:6" ht="30" customHeight="1" x14ac:dyDescent="0.3">
      <c r="B11" s="243"/>
      <c r="C11" s="43" t="s">
        <v>189</v>
      </c>
      <c r="D11" s="39">
        <f>+SUM('Costi d''Investimento'!G33:G38)-'Costi d''Investimento'!G36</f>
        <v>33782500</v>
      </c>
      <c r="E11" s="38">
        <v>0</v>
      </c>
      <c r="F11" s="39">
        <f t="shared" si="0"/>
        <v>33782500</v>
      </c>
    </row>
    <row r="12" spans="2:6" ht="30" customHeight="1" x14ac:dyDescent="0.3">
      <c r="B12" s="243"/>
      <c r="C12" s="43" t="s">
        <v>115</v>
      </c>
      <c r="D12" s="39">
        <f>+SUM('Costi d''Investimento'!G42:G44)</f>
        <v>4636000</v>
      </c>
      <c r="E12" s="38">
        <v>0</v>
      </c>
      <c r="F12" s="39">
        <f t="shared" si="0"/>
        <v>4636000</v>
      </c>
    </row>
    <row r="13" spans="2:6" ht="30" customHeight="1" x14ac:dyDescent="0.3">
      <c r="B13" s="243"/>
      <c r="C13" s="65" t="s">
        <v>251</v>
      </c>
      <c r="D13" s="40">
        <f>SUM(D8:D12)</f>
        <v>55397000</v>
      </c>
      <c r="E13" s="39">
        <f>SUM(E8:E12)</f>
        <v>0</v>
      </c>
      <c r="F13" s="39">
        <f t="shared" si="0"/>
        <v>55397000</v>
      </c>
    </row>
    <row r="14" spans="2:6" ht="30" customHeight="1" x14ac:dyDescent="0.3">
      <c r="B14" s="243"/>
      <c r="C14" s="44" t="s">
        <v>3</v>
      </c>
      <c r="D14" s="41">
        <v>911175</v>
      </c>
      <c r="E14" s="41">
        <v>0</v>
      </c>
      <c r="F14" s="42">
        <f t="shared" si="0"/>
        <v>911175</v>
      </c>
    </row>
    <row r="15" spans="2:6" ht="30" customHeight="1" x14ac:dyDescent="0.3">
      <c r="B15" s="244"/>
      <c r="C15" s="65" t="s">
        <v>252</v>
      </c>
      <c r="D15" s="39">
        <f>SUM(D13:D14)</f>
        <v>56308175</v>
      </c>
      <c r="E15" s="39">
        <f>SUM(E13:E14)</f>
        <v>0</v>
      </c>
      <c r="F15" s="39">
        <f t="shared" si="0"/>
        <v>56308175</v>
      </c>
    </row>
    <row r="16" spans="2:6" ht="30" customHeight="1" x14ac:dyDescent="0.3">
      <c r="B16" s="242" t="s">
        <v>4</v>
      </c>
      <c r="C16" s="44" t="s">
        <v>5</v>
      </c>
      <c r="D16" s="38">
        <v>5200000</v>
      </c>
      <c r="E16" s="38">
        <v>0</v>
      </c>
      <c r="F16" s="39">
        <f t="shared" si="0"/>
        <v>5200000</v>
      </c>
    </row>
    <row r="17" spans="2:9" ht="30" customHeight="1" x14ac:dyDescent="0.3">
      <c r="B17" s="243"/>
      <c r="C17" s="44" t="s">
        <v>6</v>
      </c>
      <c r="D17" s="199">
        <v>25000</v>
      </c>
      <c r="E17" s="38">
        <v>0</v>
      </c>
      <c r="F17" s="39">
        <f t="shared" si="0"/>
        <v>25000</v>
      </c>
      <c r="I17" s="198"/>
    </row>
    <row r="18" spans="2:9" ht="30" customHeight="1" x14ac:dyDescent="0.3">
      <c r="B18" s="243"/>
      <c r="C18" s="44" t="s">
        <v>7</v>
      </c>
      <c r="D18" s="199">
        <v>148000</v>
      </c>
      <c r="E18" s="38">
        <v>0</v>
      </c>
      <c r="F18" s="39">
        <f t="shared" si="0"/>
        <v>148000</v>
      </c>
    </row>
    <row r="19" spans="2:9" ht="30" customHeight="1" x14ac:dyDescent="0.3">
      <c r="B19" s="243"/>
      <c r="C19" s="44" t="s">
        <v>8</v>
      </c>
      <c r="D19" s="199">
        <v>650000</v>
      </c>
      <c r="E19" s="38">
        <v>0</v>
      </c>
      <c r="F19" s="39">
        <f t="shared" si="0"/>
        <v>650000</v>
      </c>
    </row>
    <row r="20" spans="2:9" ht="30" customHeight="1" x14ac:dyDescent="0.3">
      <c r="B20" s="243"/>
      <c r="C20" s="44" t="s">
        <v>9</v>
      </c>
      <c r="D20" s="199">
        <v>500000</v>
      </c>
      <c r="E20" s="38">
        <v>0</v>
      </c>
      <c r="F20" s="39">
        <f t="shared" si="0"/>
        <v>500000</v>
      </c>
    </row>
    <row r="21" spans="2:9" ht="30" customHeight="1" x14ac:dyDescent="0.3">
      <c r="B21" s="243"/>
      <c r="C21" s="44" t="s">
        <v>10</v>
      </c>
      <c r="D21" s="199">
        <v>0</v>
      </c>
      <c r="E21" s="38">
        <v>0</v>
      </c>
      <c r="F21" s="39">
        <f t="shared" si="0"/>
        <v>0</v>
      </c>
    </row>
    <row r="22" spans="2:9" ht="30" customHeight="1" x14ac:dyDescent="0.3">
      <c r="B22" s="243"/>
      <c r="C22" s="44" t="s">
        <v>11</v>
      </c>
      <c r="D22" s="199">
        <v>0</v>
      </c>
      <c r="E22" s="38">
        <v>0</v>
      </c>
      <c r="F22" s="39">
        <f t="shared" si="0"/>
        <v>0</v>
      </c>
    </row>
    <row r="23" spans="2:9" ht="30" customHeight="1" x14ac:dyDescent="0.3">
      <c r="B23" s="243"/>
      <c r="C23" s="44" t="s">
        <v>12</v>
      </c>
      <c r="D23" s="199">
        <f>D15*0.02*0.2</f>
        <v>225232.7</v>
      </c>
      <c r="E23" s="38">
        <v>0</v>
      </c>
      <c r="F23" s="39">
        <f t="shared" si="0"/>
        <v>225232.7</v>
      </c>
    </row>
    <row r="24" spans="2:9" ht="30" customHeight="1" x14ac:dyDescent="0.3">
      <c r="B24" s="243"/>
      <c r="C24" s="44" t="s">
        <v>13</v>
      </c>
      <c r="D24" s="199">
        <v>1665000</v>
      </c>
      <c r="E24" s="38">
        <v>0</v>
      </c>
      <c r="F24" s="39">
        <f t="shared" si="0"/>
        <v>1665000</v>
      </c>
    </row>
    <row r="25" spans="2:9" ht="30" customHeight="1" x14ac:dyDescent="0.3">
      <c r="B25" s="243"/>
      <c r="C25" s="44" t="s">
        <v>14</v>
      </c>
      <c r="D25" s="199">
        <v>1665000</v>
      </c>
      <c r="E25" s="38">
        <v>0</v>
      </c>
      <c r="F25" s="39">
        <f t="shared" si="0"/>
        <v>1665000</v>
      </c>
    </row>
    <row r="26" spans="2:9" ht="31.5" customHeight="1" x14ac:dyDescent="0.3">
      <c r="B26" s="243"/>
      <c r="C26" s="44" t="s">
        <v>15</v>
      </c>
      <c r="D26" s="199">
        <f>0.02*0.8*D15*0.38</f>
        <v>342353.70400000003</v>
      </c>
      <c r="E26" s="38">
        <v>0</v>
      </c>
      <c r="F26" s="39">
        <f t="shared" si="0"/>
        <v>342353.70400000003</v>
      </c>
    </row>
    <row r="27" spans="2:9" ht="30" customHeight="1" x14ac:dyDescent="0.3">
      <c r="B27" s="243"/>
      <c r="C27" s="44" t="s">
        <v>16</v>
      </c>
      <c r="D27" s="199">
        <v>45000</v>
      </c>
      <c r="E27" s="38">
        <v>0</v>
      </c>
      <c r="F27" s="39">
        <f t="shared" si="0"/>
        <v>45000</v>
      </c>
    </row>
    <row r="28" spans="2:9" ht="30" customHeight="1" x14ac:dyDescent="0.3">
      <c r="B28" s="243"/>
      <c r="C28" s="44" t="s">
        <v>17</v>
      </c>
      <c r="D28" s="199">
        <v>30000</v>
      </c>
      <c r="E28" s="38">
        <v>0</v>
      </c>
      <c r="F28" s="39">
        <f t="shared" si="0"/>
        <v>30000</v>
      </c>
    </row>
    <row r="29" spans="2:9" ht="30" customHeight="1" x14ac:dyDescent="0.3">
      <c r="B29" s="243"/>
      <c r="C29" s="44" t="s">
        <v>18</v>
      </c>
      <c r="D29" s="199">
        <v>8000</v>
      </c>
      <c r="E29" s="38">
        <v>0</v>
      </c>
      <c r="F29" s="39">
        <f t="shared" si="0"/>
        <v>8000</v>
      </c>
    </row>
    <row r="30" spans="2:9" ht="30" customHeight="1" x14ac:dyDescent="0.3">
      <c r="B30" s="243"/>
      <c r="C30" s="44" t="s">
        <v>19</v>
      </c>
      <c r="D30" s="199">
        <v>40000</v>
      </c>
      <c r="E30" s="38">
        <v>0</v>
      </c>
      <c r="F30" s="39">
        <f t="shared" si="0"/>
        <v>40000</v>
      </c>
    </row>
    <row r="31" spans="2:9" ht="30" customHeight="1" x14ac:dyDescent="0.3">
      <c r="B31" s="243"/>
      <c r="C31" s="44" t="s">
        <v>20</v>
      </c>
      <c r="D31" s="199">
        <v>102500</v>
      </c>
      <c r="E31" s="38">
        <v>0</v>
      </c>
      <c r="F31" s="39">
        <f t="shared" si="0"/>
        <v>102500</v>
      </c>
    </row>
    <row r="32" spans="2:9" ht="30" customHeight="1" x14ac:dyDescent="0.3">
      <c r="B32" s="244"/>
      <c r="C32" s="65" t="s">
        <v>21</v>
      </c>
      <c r="D32" s="39">
        <f>SUM(D16:D31)</f>
        <v>10646086.403999999</v>
      </c>
      <c r="E32" s="39">
        <f>SUM(E16:E31)</f>
        <v>0</v>
      </c>
      <c r="F32" s="39">
        <f t="shared" si="0"/>
        <v>10646086.403999999</v>
      </c>
    </row>
    <row r="33" spans="2:6" ht="30" customHeight="1" x14ac:dyDescent="0.3">
      <c r="B33" s="242" t="s">
        <v>108</v>
      </c>
      <c r="C33" s="44" t="s">
        <v>22</v>
      </c>
      <c r="D33" s="199">
        <v>35000</v>
      </c>
      <c r="E33" s="38">
        <v>0</v>
      </c>
      <c r="F33" s="39">
        <f t="shared" si="0"/>
        <v>35000</v>
      </c>
    </row>
    <row r="34" spans="2:6" ht="30" customHeight="1" x14ac:dyDescent="0.3">
      <c r="B34" s="243"/>
      <c r="C34" s="44" t="s">
        <v>23</v>
      </c>
      <c r="D34" s="199">
        <v>40000</v>
      </c>
      <c r="E34" s="38">
        <v>0</v>
      </c>
      <c r="F34" s="39">
        <f t="shared" si="0"/>
        <v>40000</v>
      </c>
    </row>
    <row r="35" spans="2:6" ht="30" customHeight="1" x14ac:dyDescent="0.3">
      <c r="B35" s="243"/>
      <c r="C35" s="44" t="s">
        <v>24</v>
      </c>
      <c r="D35" s="199">
        <v>30000</v>
      </c>
      <c r="E35" s="38">
        <v>0</v>
      </c>
      <c r="F35" s="39">
        <f t="shared" si="0"/>
        <v>30000</v>
      </c>
    </row>
    <row r="36" spans="2:6" ht="30" customHeight="1" x14ac:dyDescent="0.3">
      <c r="B36" s="244"/>
      <c r="C36" s="65" t="s">
        <v>25</v>
      </c>
      <c r="D36" s="39">
        <f>SUM(D33:D35)</f>
        <v>105000</v>
      </c>
      <c r="E36" s="39">
        <f>SUM(E33:E35)</f>
        <v>0</v>
      </c>
      <c r="F36" s="39">
        <f t="shared" si="0"/>
        <v>105000</v>
      </c>
    </row>
    <row r="37" spans="2:6" ht="30" customHeight="1" x14ac:dyDescent="0.3">
      <c r="B37" s="242" t="s">
        <v>26</v>
      </c>
      <c r="C37" s="44" t="s">
        <v>27</v>
      </c>
      <c r="D37" s="38">
        <v>7918056.5080000004</v>
      </c>
      <c r="E37" s="38">
        <v>0</v>
      </c>
      <c r="F37" s="39">
        <f t="shared" si="0"/>
        <v>7918056.5080000004</v>
      </c>
    </row>
    <row r="38" spans="2:6" ht="30" customHeight="1" x14ac:dyDescent="0.3">
      <c r="B38" s="243"/>
      <c r="C38" s="44" t="s">
        <v>28</v>
      </c>
      <c r="D38" s="38">
        <v>0</v>
      </c>
      <c r="E38" s="38">
        <v>0</v>
      </c>
      <c r="F38" s="39">
        <f t="shared" si="0"/>
        <v>0</v>
      </c>
    </row>
    <row r="39" spans="2:6" ht="30" customHeight="1" x14ac:dyDescent="0.3">
      <c r="B39" s="244"/>
      <c r="C39" s="65" t="s">
        <v>29</v>
      </c>
      <c r="D39" s="39">
        <f>SUM(D37:D38)</f>
        <v>7918056.5080000004</v>
      </c>
      <c r="E39" s="39">
        <f>SUM(E37:E38)</f>
        <v>0</v>
      </c>
      <c r="F39" s="39">
        <f t="shared" si="0"/>
        <v>7918056.5080000004</v>
      </c>
    </row>
    <row r="40" spans="2:6" ht="39" customHeight="1" x14ac:dyDescent="0.3">
      <c r="B40" s="245" t="s">
        <v>30</v>
      </c>
      <c r="C40" s="246"/>
      <c r="D40" s="161">
        <f>+D39+D36+D32+D15</f>
        <v>74977317.912</v>
      </c>
      <c r="E40" s="161">
        <f>+E39+E36+E32+E15</f>
        <v>0</v>
      </c>
      <c r="F40" s="161">
        <f t="shared" si="0"/>
        <v>74977317.912</v>
      </c>
    </row>
    <row r="41" spans="2:6" ht="3" customHeight="1" x14ac:dyDescent="0.3"/>
    <row r="42" spans="2:6" x14ac:dyDescent="0.3">
      <c r="B42" s="241" t="s">
        <v>31</v>
      </c>
      <c r="C42" s="241"/>
    </row>
  </sheetData>
  <mergeCells count="9">
    <mergeCell ref="B3:E3"/>
    <mergeCell ref="B4:E4"/>
    <mergeCell ref="B5:E5"/>
    <mergeCell ref="B42:C42"/>
    <mergeCell ref="B8:B15"/>
    <mergeCell ref="B16:B32"/>
    <mergeCell ref="B33:B36"/>
    <mergeCell ref="B37:B39"/>
    <mergeCell ref="B40:C40"/>
  </mergeCells>
  <phoneticPr fontId="0" type="noConversion"/>
  <pageMargins left="0.7" right="0.7" top="0.75" bottom="0.75" header="0.3" footer="0.3"/>
  <pageSetup paperSize="8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30"/>
  <sheetViews>
    <sheetView showGridLines="0" zoomScaleNormal="100" workbookViewId="0">
      <selection activeCell="A29" sqref="A29:IV31"/>
    </sheetView>
  </sheetViews>
  <sheetFormatPr defaultRowHeight="15" x14ac:dyDescent="0.25"/>
  <cols>
    <col min="1" max="1" width="0.85546875" customWidth="1"/>
    <col min="2" max="2" width="48.7109375" customWidth="1"/>
    <col min="3" max="50" width="2.7109375" customWidth="1"/>
    <col min="51" max="102" width="2.5703125" customWidth="1"/>
  </cols>
  <sheetData>
    <row r="1" spans="2:50" ht="6" customHeight="1" x14ac:dyDescent="0.25"/>
    <row r="2" spans="2:50" s="7" customFormat="1" ht="16.5" x14ac:dyDescent="0.3">
      <c r="B2" s="131" t="str">
        <f>'Dati Generali'!D4&amp;"   -  Progetto n. "&amp;'Dati Generali'!D5</f>
        <v xml:space="preserve">   -  Progetto n. </v>
      </c>
      <c r="C2" s="130"/>
      <c r="D2" s="130"/>
      <c r="E2" s="130"/>
    </row>
    <row r="3" spans="2:50" s="7" customFormat="1" ht="16.5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2"/>
      <c r="H3" s="135"/>
    </row>
    <row r="4" spans="2:50" s="7" customFormat="1" ht="16.5" x14ac:dyDescent="0.3">
      <c r="B4" s="212">
        <f>'Dati Generali'!D8</f>
        <v>0</v>
      </c>
      <c r="C4" s="212"/>
      <c r="D4" s="212"/>
      <c r="E4" s="212"/>
      <c r="F4" s="136"/>
      <c r="H4" s="135"/>
    </row>
    <row r="5" spans="2:50" s="7" customFormat="1" ht="16.5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6"/>
      <c r="H5" s="135"/>
    </row>
    <row r="6" spans="2:50" s="4" customFormat="1" ht="12.75" customHeight="1" x14ac:dyDescent="0.3">
      <c r="B6" s="8"/>
      <c r="C6" s="7"/>
      <c r="D6" s="6"/>
      <c r="E6" s="10"/>
      <c r="F6" s="86"/>
      <c r="H6" s="13"/>
    </row>
    <row r="7" spans="2:50" s="7" customFormat="1" ht="12.75" customHeight="1" x14ac:dyDescent="0.25">
      <c r="B7" s="259" t="s">
        <v>32</v>
      </c>
      <c r="C7" s="256">
        <v>2020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8"/>
      <c r="O7" s="256">
        <v>2021</v>
      </c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8"/>
      <c r="AA7" s="256">
        <v>2022</v>
      </c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8"/>
      <c r="AM7" s="256" t="s">
        <v>109</v>
      </c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8"/>
    </row>
    <row r="8" spans="2:50" s="7" customFormat="1" ht="12.75" customHeight="1" x14ac:dyDescent="0.25">
      <c r="B8" s="259"/>
      <c r="C8" s="45" t="s">
        <v>33</v>
      </c>
      <c r="D8" s="46" t="s">
        <v>34</v>
      </c>
      <c r="E8" s="46" t="s">
        <v>35</v>
      </c>
      <c r="F8" s="46" t="s">
        <v>36</v>
      </c>
      <c r="G8" s="46" t="s">
        <v>35</v>
      </c>
      <c r="H8" s="46" t="s">
        <v>33</v>
      </c>
      <c r="I8" s="46" t="s">
        <v>37</v>
      </c>
      <c r="J8" s="46" t="s">
        <v>36</v>
      </c>
      <c r="K8" s="46" t="s">
        <v>38</v>
      </c>
      <c r="L8" s="46" t="s">
        <v>39</v>
      </c>
      <c r="M8" s="46" t="s">
        <v>40</v>
      </c>
      <c r="N8" s="47" t="s">
        <v>41</v>
      </c>
      <c r="O8" s="45" t="s">
        <v>33</v>
      </c>
      <c r="P8" s="46" t="s">
        <v>34</v>
      </c>
      <c r="Q8" s="46" t="s">
        <v>35</v>
      </c>
      <c r="R8" s="46" t="s">
        <v>36</v>
      </c>
      <c r="S8" s="46" t="s">
        <v>35</v>
      </c>
      <c r="T8" s="46" t="s">
        <v>33</v>
      </c>
      <c r="U8" s="46" t="s">
        <v>37</v>
      </c>
      <c r="V8" s="46" t="s">
        <v>36</v>
      </c>
      <c r="W8" s="46" t="s">
        <v>38</v>
      </c>
      <c r="X8" s="46" t="s">
        <v>39</v>
      </c>
      <c r="Y8" s="46" t="s">
        <v>40</v>
      </c>
      <c r="Z8" s="47" t="s">
        <v>41</v>
      </c>
      <c r="AA8" s="45" t="s">
        <v>33</v>
      </c>
      <c r="AB8" s="46" t="s">
        <v>34</v>
      </c>
      <c r="AC8" s="46" t="s">
        <v>35</v>
      </c>
      <c r="AD8" s="46" t="s">
        <v>36</v>
      </c>
      <c r="AE8" s="46" t="s">
        <v>35</v>
      </c>
      <c r="AF8" s="46" t="s">
        <v>33</v>
      </c>
      <c r="AG8" s="46" t="s">
        <v>37</v>
      </c>
      <c r="AH8" s="46" t="s">
        <v>36</v>
      </c>
      <c r="AI8" s="46" t="s">
        <v>38</v>
      </c>
      <c r="AJ8" s="46" t="s">
        <v>39</v>
      </c>
      <c r="AK8" s="46" t="s">
        <v>40</v>
      </c>
      <c r="AL8" s="47" t="s">
        <v>41</v>
      </c>
      <c r="AM8" s="45" t="s">
        <v>33</v>
      </c>
      <c r="AN8" s="46" t="s">
        <v>34</v>
      </c>
      <c r="AO8" s="46" t="s">
        <v>35</v>
      </c>
      <c r="AP8" s="46" t="s">
        <v>36</v>
      </c>
      <c r="AQ8" s="46" t="s">
        <v>35</v>
      </c>
      <c r="AR8" s="46" t="s">
        <v>33</v>
      </c>
      <c r="AS8" s="46" t="s">
        <v>37</v>
      </c>
      <c r="AT8" s="46" t="s">
        <v>36</v>
      </c>
      <c r="AU8" s="46" t="s">
        <v>38</v>
      </c>
      <c r="AV8" s="46" t="s">
        <v>39</v>
      </c>
      <c r="AW8" s="46" t="s">
        <v>40</v>
      </c>
      <c r="AX8" s="47" t="s">
        <v>41</v>
      </c>
    </row>
    <row r="9" spans="2:50" s="50" customFormat="1" ht="4.5" customHeight="1" x14ac:dyDescent="0.25">
      <c r="B9" s="48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</row>
    <row r="10" spans="2:50" s="7" customFormat="1" ht="16.5" customHeight="1" x14ac:dyDescent="0.25">
      <c r="B10" s="55" t="s">
        <v>42</v>
      </c>
      <c r="C10" s="248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50"/>
      <c r="O10" s="248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50"/>
      <c r="AA10" s="248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50"/>
      <c r="AM10" s="248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50"/>
    </row>
    <row r="11" spans="2:50" s="7" customFormat="1" ht="15.75" x14ac:dyDescent="0.25">
      <c r="B11" s="54" t="s">
        <v>43</v>
      </c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3"/>
      <c r="O11" s="51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3"/>
      <c r="AA11" s="51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3"/>
      <c r="AM11" s="51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3"/>
    </row>
    <row r="12" spans="2:50" s="7" customFormat="1" ht="15.75" x14ac:dyDescent="0.25">
      <c r="B12" s="54" t="s">
        <v>44</v>
      </c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3"/>
      <c r="O12" s="51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3"/>
      <c r="AA12" s="51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3"/>
      <c r="AM12" s="51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3"/>
    </row>
    <row r="13" spans="2:50" s="7" customFormat="1" ht="15.75" x14ac:dyDescent="0.25">
      <c r="B13" s="54" t="s">
        <v>44</v>
      </c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3"/>
      <c r="O13" s="51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3"/>
      <c r="AA13" s="51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3"/>
      <c r="AM13" s="51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3"/>
    </row>
    <row r="14" spans="2:50" s="50" customFormat="1" ht="4.5" customHeight="1" x14ac:dyDescent="0.25"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</row>
    <row r="15" spans="2:50" s="7" customFormat="1" ht="16.5" customHeight="1" x14ac:dyDescent="0.25">
      <c r="B15" s="55" t="s">
        <v>45</v>
      </c>
      <c r="C15" s="248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50"/>
      <c r="O15" s="248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50"/>
      <c r="AA15" s="248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50"/>
      <c r="AM15" s="248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50"/>
    </row>
    <row r="16" spans="2:50" s="7" customFormat="1" ht="15" customHeight="1" x14ac:dyDescent="0.25">
      <c r="B16" s="54" t="s">
        <v>46</v>
      </c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  <c r="O16" s="51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3"/>
      <c r="AA16" s="51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3"/>
      <c r="AM16" s="51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3"/>
    </row>
    <row r="17" spans="2:50" s="7" customFormat="1" ht="15.75" x14ac:dyDescent="0.25">
      <c r="B17" s="54" t="s">
        <v>47</v>
      </c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  <c r="O17" s="51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3"/>
      <c r="AA17" s="51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3"/>
      <c r="AM17" s="51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3"/>
    </row>
    <row r="18" spans="2:50" s="7" customFormat="1" ht="15.75" x14ac:dyDescent="0.25">
      <c r="B18" s="54" t="s">
        <v>48</v>
      </c>
      <c r="C18" s="51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  <c r="O18" s="51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3"/>
      <c r="AA18" s="51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3"/>
      <c r="AM18" s="51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3"/>
    </row>
    <row r="19" spans="2:50" s="7" customFormat="1" ht="15" customHeight="1" x14ac:dyDescent="0.25">
      <c r="B19" s="54" t="s">
        <v>49</v>
      </c>
      <c r="C19" s="51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1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3"/>
      <c r="AA19" s="51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3"/>
      <c r="AM19" s="51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3"/>
    </row>
    <row r="20" spans="2:50" s="7" customFormat="1" ht="15.75" x14ac:dyDescent="0.25">
      <c r="B20" s="54" t="s">
        <v>50</v>
      </c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3"/>
      <c r="O20" s="51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3"/>
      <c r="AA20" s="51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3"/>
      <c r="AM20" s="51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3"/>
    </row>
    <row r="21" spans="2:50" s="7" customFormat="1" ht="15.75" x14ac:dyDescent="0.25">
      <c r="B21" s="54" t="s">
        <v>51</v>
      </c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  <c r="O21" s="51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3"/>
      <c r="AA21" s="51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3"/>
      <c r="AM21" s="51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3"/>
    </row>
    <row r="22" spans="2:50" s="7" customFormat="1" ht="15" customHeight="1" x14ac:dyDescent="0.25">
      <c r="B22" s="54" t="s">
        <v>52</v>
      </c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  <c r="O22" s="51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3"/>
      <c r="AA22" s="51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3"/>
      <c r="AM22" s="51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3"/>
    </row>
    <row r="23" spans="2:50" s="7" customFormat="1" ht="15.75" x14ac:dyDescent="0.25">
      <c r="B23" s="54" t="s">
        <v>53</v>
      </c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3"/>
      <c r="O23" s="51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3"/>
      <c r="AA23" s="51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3"/>
      <c r="AM23" s="51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3"/>
    </row>
    <row r="24" spans="2:50" s="7" customFormat="1" ht="15.75" x14ac:dyDescent="0.25">
      <c r="B24" s="54" t="s">
        <v>54</v>
      </c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3"/>
      <c r="O24" s="51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3"/>
      <c r="AA24" s="51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3"/>
      <c r="AM24" s="51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3"/>
    </row>
    <row r="25" spans="2:50" s="7" customFormat="1" ht="15.75" x14ac:dyDescent="0.25">
      <c r="B25" s="54" t="s">
        <v>55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3"/>
      <c r="O25" s="51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3"/>
      <c r="AA25" s="51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3"/>
      <c r="AM25" s="51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3"/>
    </row>
    <row r="26" spans="2:50" s="50" customFormat="1" ht="4.5" customHeight="1" thickBot="1" x14ac:dyDescent="0.3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</row>
    <row r="27" spans="2:50" s="7" customFormat="1" ht="16.5" x14ac:dyDescent="0.25">
      <c r="B27" s="56" t="s">
        <v>91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</row>
    <row r="28" spans="2:50" ht="15.75" x14ac:dyDescent="0.25">
      <c r="B28" s="57" t="s">
        <v>199</v>
      </c>
      <c r="C28" s="252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4"/>
      <c r="O28" s="252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4"/>
      <c r="AA28" s="252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4"/>
      <c r="AM28" s="252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4"/>
    </row>
    <row r="29" spans="2:50" x14ac:dyDescent="0.25"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</row>
    <row r="30" spans="2:50" x14ac:dyDescent="0.25"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</row>
  </sheetData>
  <mergeCells count="26">
    <mergeCell ref="B3:E3"/>
    <mergeCell ref="B4:E4"/>
    <mergeCell ref="B5:E5"/>
    <mergeCell ref="B7:B8"/>
    <mergeCell ref="C7:N7"/>
    <mergeCell ref="AM7:AX7"/>
    <mergeCell ref="C10:N10"/>
    <mergeCell ref="O10:Z10"/>
    <mergeCell ref="AM10:AX10"/>
    <mergeCell ref="AA7:AL7"/>
    <mergeCell ref="AA10:AL10"/>
    <mergeCell ref="O7:Z7"/>
    <mergeCell ref="C30:N30"/>
    <mergeCell ref="C15:N15"/>
    <mergeCell ref="O15:Z15"/>
    <mergeCell ref="AM15:AX15"/>
    <mergeCell ref="AA15:AL15"/>
    <mergeCell ref="AA27:AL27"/>
    <mergeCell ref="C27:N27"/>
    <mergeCell ref="O27:Z27"/>
    <mergeCell ref="AM27:AX27"/>
    <mergeCell ref="O28:Z28"/>
    <mergeCell ref="AA28:AL28"/>
    <mergeCell ref="AM28:AX28"/>
    <mergeCell ref="C28:N28"/>
    <mergeCell ref="C29:AX29"/>
  </mergeCells>
  <phoneticPr fontId="0" type="noConversion"/>
  <pageMargins left="0.7" right="0.7" top="0.75" bottom="0.75" header="0.3" footer="0.3"/>
  <pageSetup paperSize="9"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U40"/>
  <sheetViews>
    <sheetView showGridLines="0" topLeftCell="A4" zoomScaleNormal="100" workbookViewId="0">
      <selection activeCell="B40" sqref="B40"/>
    </sheetView>
  </sheetViews>
  <sheetFormatPr defaultColWidth="9.140625" defaultRowHeight="16.5" x14ac:dyDescent="0.3"/>
  <cols>
    <col min="1" max="1" width="0.85546875" style="1" customWidth="1"/>
    <col min="2" max="2" width="42.42578125" style="1" bestFit="1" customWidth="1"/>
    <col min="3" max="98" width="2.7109375" style="1" customWidth="1"/>
    <col min="99" max="99" width="13.5703125" style="1" bestFit="1" customWidth="1"/>
    <col min="100" max="16384" width="9.140625" style="1"/>
  </cols>
  <sheetData>
    <row r="1" spans="2:98" customFormat="1" ht="5.25" customHeight="1" x14ac:dyDescent="0.25"/>
    <row r="2" spans="2:98" s="7" customFormat="1" x14ac:dyDescent="0.3">
      <c r="B2" s="131" t="str">
        <f>'Dati Generali'!D4&amp;"   -  Progetto n. "&amp;'Dati Generali'!D5</f>
        <v xml:space="preserve">   -  Progetto n. </v>
      </c>
      <c r="C2" s="130"/>
      <c r="D2" s="130"/>
      <c r="E2" s="130"/>
    </row>
    <row r="3" spans="2:98" s="7" customFormat="1" x14ac:dyDescent="0.3">
      <c r="B3" s="211" t="str">
        <f>'Dati Generali'!D2</f>
        <v>IMPIANTO DI TRASPORTO COLLETTIVO TRA LA CITTA' DI TRENTO ED IL MONTE BONDONE</v>
      </c>
      <c r="C3" s="211"/>
      <c r="D3" s="211"/>
      <c r="E3" s="211"/>
      <c r="F3" s="112"/>
      <c r="H3" s="135"/>
    </row>
    <row r="4" spans="2:98" s="7" customFormat="1" x14ac:dyDescent="0.3">
      <c r="B4" s="212">
        <f>'Dati Generali'!D8</f>
        <v>0</v>
      </c>
      <c r="C4" s="212"/>
      <c r="D4" s="212"/>
      <c r="E4" s="212"/>
      <c r="F4" s="136"/>
      <c r="H4" s="135"/>
    </row>
    <row r="5" spans="2:98" s="7" customFormat="1" x14ac:dyDescent="0.3">
      <c r="B5" s="212" t="str">
        <f>'Dati Generali'!D9</f>
        <v>Realizzazione di nuove linee ed estensione di linee esistenti ad implementazione della rete di STIF destinati al TRM</v>
      </c>
      <c r="C5" s="212"/>
      <c r="D5" s="212"/>
      <c r="E5" s="212"/>
      <c r="F5" s="136"/>
      <c r="H5" s="135"/>
    </row>
    <row r="6" spans="2:98" s="4" customFormat="1" ht="12.75" customHeight="1" x14ac:dyDescent="0.3">
      <c r="B6" s="8"/>
      <c r="C6" s="7"/>
      <c r="D6" s="6"/>
      <c r="E6" s="10"/>
      <c r="F6" s="86"/>
      <c r="H6" s="13"/>
    </row>
    <row r="7" spans="2:98" x14ac:dyDescent="0.3">
      <c r="B7" s="259" t="s">
        <v>32</v>
      </c>
      <c r="C7" s="256">
        <v>2022</v>
      </c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8"/>
      <c r="O7" s="256">
        <v>2023</v>
      </c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8"/>
      <c r="AA7" s="256">
        <v>2024</v>
      </c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8"/>
      <c r="AM7" s="256">
        <v>2025</v>
      </c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8"/>
      <c r="AY7" s="256">
        <v>2026</v>
      </c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8"/>
      <c r="BK7" s="256">
        <v>2027</v>
      </c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8"/>
      <c r="BW7" s="256">
        <v>2028</v>
      </c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8"/>
      <c r="CI7" s="256">
        <v>2029</v>
      </c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8"/>
    </row>
    <row r="8" spans="2:98" x14ac:dyDescent="0.3">
      <c r="B8" s="259"/>
      <c r="C8" s="45" t="s">
        <v>33</v>
      </c>
      <c r="D8" s="46" t="s">
        <v>34</v>
      </c>
      <c r="E8" s="46" t="s">
        <v>35</v>
      </c>
      <c r="F8" s="46" t="s">
        <v>36</v>
      </c>
      <c r="G8" s="46" t="s">
        <v>35</v>
      </c>
      <c r="H8" s="46" t="s">
        <v>33</v>
      </c>
      <c r="I8" s="46" t="s">
        <v>37</v>
      </c>
      <c r="J8" s="46" t="s">
        <v>36</v>
      </c>
      <c r="K8" s="46" t="s">
        <v>38</v>
      </c>
      <c r="L8" s="46" t="s">
        <v>39</v>
      </c>
      <c r="M8" s="46" t="s">
        <v>40</v>
      </c>
      <c r="N8" s="47" t="s">
        <v>41</v>
      </c>
      <c r="O8" s="45" t="s">
        <v>33</v>
      </c>
      <c r="P8" s="46" t="s">
        <v>34</v>
      </c>
      <c r="Q8" s="46" t="s">
        <v>35</v>
      </c>
      <c r="R8" s="46" t="s">
        <v>36</v>
      </c>
      <c r="S8" s="46" t="s">
        <v>35</v>
      </c>
      <c r="T8" s="46" t="s">
        <v>33</v>
      </c>
      <c r="U8" s="46" t="s">
        <v>37</v>
      </c>
      <c r="V8" s="46" t="s">
        <v>36</v>
      </c>
      <c r="W8" s="46" t="s">
        <v>38</v>
      </c>
      <c r="X8" s="46" t="s">
        <v>39</v>
      </c>
      <c r="Y8" s="46" t="s">
        <v>40</v>
      </c>
      <c r="Z8" s="47" t="s">
        <v>41</v>
      </c>
      <c r="AA8" s="45" t="s">
        <v>33</v>
      </c>
      <c r="AB8" s="46" t="s">
        <v>34</v>
      </c>
      <c r="AC8" s="46" t="s">
        <v>35</v>
      </c>
      <c r="AD8" s="46" t="s">
        <v>36</v>
      </c>
      <c r="AE8" s="46" t="s">
        <v>35</v>
      </c>
      <c r="AF8" s="46" t="s">
        <v>33</v>
      </c>
      <c r="AG8" s="46" t="s">
        <v>37</v>
      </c>
      <c r="AH8" s="46" t="s">
        <v>36</v>
      </c>
      <c r="AI8" s="46" t="s">
        <v>38</v>
      </c>
      <c r="AJ8" s="46" t="s">
        <v>39</v>
      </c>
      <c r="AK8" s="46" t="s">
        <v>40</v>
      </c>
      <c r="AL8" s="47" t="s">
        <v>41</v>
      </c>
      <c r="AM8" s="45" t="s">
        <v>33</v>
      </c>
      <c r="AN8" s="46" t="s">
        <v>34</v>
      </c>
      <c r="AO8" s="46" t="s">
        <v>35</v>
      </c>
      <c r="AP8" s="46" t="s">
        <v>36</v>
      </c>
      <c r="AQ8" s="46" t="s">
        <v>35</v>
      </c>
      <c r="AR8" s="46" t="s">
        <v>33</v>
      </c>
      <c r="AS8" s="46" t="s">
        <v>37</v>
      </c>
      <c r="AT8" s="46" t="s">
        <v>36</v>
      </c>
      <c r="AU8" s="46" t="s">
        <v>38</v>
      </c>
      <c r="AV8" s="46" t="s">
        <v>39</v>
      </c>
      <c r="AW8" s="46" t="s">
        <v>40</v>
      </c>
      <c r="AX8" s="47" t="s">
        <v>41</v>
      </c>
      <c r="AY8" s="45" t="s">
        <v>33</v>
      </c>
      <c r="AZ8" s="46" t="s">
        <v>34</v>
      </c>
      <c r="BA8" s="46" t="s">
        <v>35</v>
      </c>
      <c r="BB8" s="46" t="s">
        <v>36</v>
      </c>
      <c r="BC8" s="46" t="s">
        <v>35</v>
      </c>
      <c r="BD8" s="46" t="s">
        <v>33</v>
      </c>
      <c r="BE8" s="46" t="s">
        <v>37</v>
      </c>
      <c r="BF8" s="46" t="s">
        <v>36</v>
      </c>
      <c r="BG8" s="46" t="s">
        <v>38</v>
      </c>
      <c r="BH8" s="46" t="s">
        <v>39</v>
      </c>
      <c r="BI8" s="46" t="s">
        <v>40</v>
      </c>
      <c r="BJ8" s="47" t="s">
        <v>41</v>
      </c>
      <c r="BK8" s="45" t="s">
        <v>33</v>
      </c>
      <c r="BL8" s="46" t="s">
        <v>34</v>
      </c>
      <c r="BM8" s="46" t="s">
        <v>35</v>
      </c>
      <c r="BN8" s="46" t="s">
        <v>36</v>
      </c>
      <c r="BO8" s="46" t="s">
        <v>35</v>
      </c>
      <c r="BP8" s="46" t="s">
        <v>33</v>
      </c>
      <c r="BQ8" s="46" t="s">
        <v>37</v>
      </c>
      <c r="BR8" s="46" t="s">
        <v>36</v>
      </c>
      <c r="BS8" s="46" t="s">
        <v>38</v>
      </c>
      <c r="BT8" s="46" t="s">
        <v>39</v>
      </c>
      <c r="BU8" s="46" t="s">
        <v>40</v>
      </c>
      <c r="BV8" s="47" t="s">
        <v>41</v>
      </c>
      <c r="BW8" s="45" t="s">
        <v>33</v>
      </c>
      <c r="BX8" s="46" t="s">
        <v>34</v>
      </c>
      <c r="BY8" s="46" t="s">
        <v>35</v>
      </c>
      <c r="BZ8" s="46" t="s">
        <v>36</v>
      </c>
      <c r="CA8" s="46" t="s">
        <v>35</v>
      </c>
      <c r="CB8" s="46" t="s">
        <v>33</v>
      </c>
      <c r="CC8" s="46" t="s">
        <v>37</v>
      </c>
      <c r="CD8" s="46" t="s">
        <v>36</v>
      </c>
      <c r="CE8" s="46" t="s">
        <v>38</v>
      </c>
      <c r="CF8" s="46" t="s">
        <v>39</v>
      </c>
      <c r="CG8" s="46" t="s">
        <v>40</v>
      </c>
      <c r="CH8" s="47" t="s">
        <v>41</v>
      </c>
      <c r="CI8" s="45" t="s">
        <v>33</v>
      </c>
      <c r="CJ8" s="46" t="s">
        <v>34</v>
      </c>
      <c r="CK8" s="46" t="s">
        <v>35</v>
      </c>
      <c r="CL8" s="46" t="s">
        <v>36</v>
      </c>
      <c r="CM8" s="46" t="s">
        <v>35</v>
      </c>
      <c r="CN8" s="46" t="s">
        <v>33</v>
      </c>
      <c r="CO8" s="46" t="s">
        <v>37</v>
      </c>
      <c r="CP8" s="46" t="s">
        <v>36</v>
      </c>
      <c r="CQ8" s="46" t="s">
        <v>38</v>
      </c>
      <c r="CR8" s="46" t="s">
        <v>39</v>
      </c>
      <c r="CS8" s="46" t="s">
        <v>40</v>
      </c>
      <c r="CT8" s="47" t="s">
        <v>41</v>
      </c>
    </row>
    <row r="9" spans="2:98" ht="4.5" customHeight="1" x14ac:dyDescent="0.3"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</row>
    <row r="10" spans="2:98" s="7" customFormat="1" ht="16.5" customHeight="1" x14ac:dyDescent="0.25">
      <c r="B10" s="55" t="s">
        <v>42</v>
      </c>
      <c r="C10" s="248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50"/>
      <c r="O10" s="248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50"/>
      <c r="AA10" s="248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50"/>
      <c r="AM10" s="248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50"/>
      <c r="AY10" s="248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50"/>
      <c r="BK10" s="248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50"/>
      <c r="BW10" s="248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50"/>
      <c r="CI10" s="248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50"/>
    </row>
    <row r="11" spans="2:98" x14ac:dyDescent="0.3">
      <c r="B11" s="54" t="s">
        <v>282</v>
      </c>
      <c r="C11" s="174"/>
      <c r="D11" s="175"/>
      <c r="E11" s="175"/>
      <c r="F11" s="175"/>
      <c r="G11" s="175"/>
      <c r="H11" s="175"/>
      <c r="I11" s="175"/>
      <c r="J11" s="175"/>
      <c r="K11" s="177"/>
      <c r="L11" s="177"/>
      <c r="M11" s="177"/>
      <c r="N11" s="177"/>
      <c r="O11" s="174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6"/>
      <c r="AA11" s="174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6"/>
      <c r="AM11" s="174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6"/>
      <c r="AY11" s="174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6"/>
      <c r="BK11" s="174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6"/>
      <c r="BW11" s="174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6"/>
      <c r="CI11" s="174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6"/>
    </row>
    <row r="12" spans="2:98" x14ac:dyDescent="0.3">
      <c r="B12" s="54" t="s">
        <v>283</v>
      </c>
      <c r="C12" s="174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6"/>
      <c r="O12" s="174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6"/>
      <c r="AA12" s="174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6"/>
      <c r="AM12" s="174"/>
      <c r="AN12" s="175"/>
      <c r="AO12" s="175"/>
      <c r="AP12" s="175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5"/>
      <c r="BB12" s="175"/>
      <c r="BC12" s="175"/>
      <c r="BD12" s="175"/>
      <c r="BE12" s="175"/>
      <c r="BF12" s="175"/>
      <c r="BG12" s="175"/>
      <c r="BH12" s="175"/>
      <c r="BI12" s="175"/>
      <c r="BJ12" s="176"/>
      <c r="BK12" s="174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6"/>
      <c r="BW12" s="174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6"/>
      <c r="CI12" s="174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6"/>
    </row>
    <row r="13" spans="2:98" ht="4.5" customHeight="1" x14ac:dyDescent="0.3"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260"/>
      <c r="AE13" s="260"/>
      <c r="AF13" s="260"/>
      <c r="AG13" s="260"/>
      <c r="AH13" s="260"/>
      <c r="AI13" s="260"/>
      <c r="AJ13" s="260"/>
      <c r="AK13" s="260"/>
      <c r="AL13" s="260"/>
    </row>
    <row r="14" spans="2:98" s="7" customFormat="1" ht="16.5" customHeight="1" x14ac:dyDescent="0.25">
      <c r="B14" s="55" t="s">
        <v>56</v>
      </c>
      <c r="C14" s="248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50"/>
      <c r="O14" s="248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50"/>
      <c r="AA14" s="248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50"/>
      <c r="AM14" s="248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50"/>
      <c r="AY14" s="248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50"/>
      <c r="BK14" s="248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50"/>
      <c r="BW14" s="248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50"/>
      <c r="CI14" s="248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50"/>
    </row>
    <row r="15" spans="2:98" ht="31.5" x14ac:dyDescent="0.3">
      <c r="B15" s="54" t="s">
        <v>46</v>
      </c>
      <c r="C15" s="174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6"/>
      <c r="O15" s="183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6"/>
      <c r="AA15" s="174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6"/>
      <c r="AM15" s="174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6"/>
      <c r="AY15" s="174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6"/>
      <c r="BK15" s="174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6"/>
      <c r="BW15" s="174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6"/>
      <c r="CI15" s="174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6"/>
    </row>
    <row r="16" spans="2:98" x14ac:dyDescent="0.3">
      <c r="B16" s="54" t="s">
        <v>47</v>
      </c>
      <c r="C16" s="174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6"/>
      <c r="O16" s="174"/>
      <c r="P16" s="183"/>
      <c r="Q16" s="183"/>
      <c r="R16" s="175"/>
      <c r="S16" s="175"/>
      <c r="T16" s="175"/>
      <c r="U16" s="175"/>
      <c r="V16" s="175"/>
      <c r="W16" s="175"/>
      <c r="X16" s="175"/>
      <c r="Y16" s="175"/>
      <c r="Z16" s="176"/>
      <c r="AA16" s="174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6"/>
      <c r="AM16" s="174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6"/>
      <c r="AY16" s="174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6"/>
      <c r="BK16" s="174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6"/>
      <c r="BW16" s="174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6"/>
      <c r="CI16" s="174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6"/>
    </row>
    <row r="17" spans="2:98" x14ac:dyDescent="0.3">
      <c r="B17" s="54" t="s">
        <v>48</v>
      </c>
      <c r="C17" s="174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6"/>
      <c r="O17" s="174"/>
      <c r="P17" s="175"/>
      <c r="Q17" s="175"/>
      <c r="R17" s="183"/>
      <c r="S17" s="183"/>
      <c r="T17" s="183"/>
      <c r="U17" s="183"/>
      <c r="V17" s="183"/>
      <c r="W17" s="175"/>
      <c r="X17" s="175"/>
      <c r="Y17" s="175"/>
      <c r="Z17" s="176"/>
      <c r="AA17" s="174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6"/>
      <c r="AM17" s="174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6"/>
      <c r="AY17" s="174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6"/>
      <c r="BK17" s="174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6"/>
      <c r="BW17" s="174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6"/>
      <c r="CI17" s="174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6"/>
    </row>
    <row r="18" spans="2:98" x14ac:dyDescent="0.3">
      <c r="B18" s="54" t="s">
        <v>57</v>
      </c>
      <c r="C18" s="174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6"/>
      <c r="O18" s="174"/>
      <c r="P18" s="175"/>
      <c r="Q18" s="184"/>
      <c r="R18" s="184"/>
      <c r="S18" s="184"/>
      <c r="T18" s="184"/>
      <c r="U18" s="184"/>
      <c r="V18" s="184"/>
      <c r="W18" s="184"/>
      <c r="X18" s="184"/>
      <c r="Y18" s="183"/>
      <c r="Z18" s="176"/>
      <c r="AA18" s="183"/>
      <c r="AB18" s="183"/>
      <c r="AC18" s="175"/>
      <c r="AD18" s="175"/>
      <c r="AE18" s="175"/>
      <c r="AF18" s="175"/>
      <c r="AG18" s="175"/>
      <c r="AH18" s="175"/>
      <c r="AI18" s="175"/>
      <c r="AJ18" s="175"/>
      <c r="AK18" s="175"/>
      <c r="AL18" s="176"/>
      <c r="AM18" s="174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6"/>
      <c r="AY18" s="174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6"/>
      <c r="BK18" s="174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6"/>
      <c r="BW18" s="174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6"/>
      <c r="CI18" s="174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6"/>
    </row>
    <row r="19" spans="2:98" x14ac:dyDescent="0.3">
      <c r="B19" s="54" t="s">
        <v>284</v>
      </c>
      <c r="C19" s="174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6"/>
      <c r="O19" s="174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6"/>
      <c r="AA19" s="174"/>
      <c r="AB19" s="175"/>
      <c r="AC19" s="175"/>
      <c r="AD19" s="175"/>
      <c r="AE19" s="175"/>
      <c r="AF19" s="175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5"/>
      <c r="AR19" s="175"/>
      <c r="AS19" s="175"/>
      <c r="AT19" s="175"/>
      <c r="AU19" s="175"/>
      <c r="AV19" s="175"/>
      <c r="AW19" s="175"/>
      <c r="AX19" s="176"/>
      <c r="AY19" s="174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6"/>
      <c r="BK19" s="174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6"/>
      <c r="BW19" s="174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6"/>
      <c r="CI19" s="174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6"/>
    </row>
    <row r="20" spans="2:98" ht="4.5" customHeight="1" x14ac:dyDescent="0.3"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  <c r="AD20" s="260"/>
      <c r="AE20" s="260"/>
      <c r="AF20" s="260"/>
      <c r="AG20" s="260"/>
      <c r="AH20" s="260"/>
      <c r="AI20" s="260"/>
      <c r="AJ20" s="260"/>
      <c r="AK20" s="260"/>
      <c r="AL20" s="260"/>
    </row>
    <row r="21" spans="2:98" s="7" customFormat="1" ht="16.5" customHeight="1" x14ac:dyDescent="0.25">
      <c r="B21" s="55" t="s">
        <v>58</v>
      </c>
      <c r="C21" s="248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50"/>
      <c r="O21" s="248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50"/>
      <c r="AA21" s="248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50"/>
      <c r="AM21" s="248"/>
      <c r="AN21" s="249"/>
      <c r="AO21" s="249"/>
      <c r="AP21" s="249"/>
      <c r="AQ21" s="249"/>
      <c r="AR21" s="249"/>
      <c r="AS21" s="249"/>
      <c r="AT21" s="249"/>
      <c r="AU21" s="249"/>
      <c r="AV21" s="249"/>
      <c r="AW21" s="249"/>
      <c r="AX21" s="250"/>
      <c r="AY21" s="248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50"/>
      <c r="BK21" s="248"/>
      <c r="BL21" s="249"/>
      <c r="BM21" s="249"/>
      <c r="BN21" s="249"/>
      <c r="BO21" s="249"/>
      <c r="BP21" s="249"/>
      <c r="BQ21" s="249"/>
      <c r="BR21" s="249"/>
      <c r="BS21" s="249"/>
      <c r="BT21" s="249"/>
      <c r="BU21" s="249"/>
      <c r="BV21" s="250"/>
      <c r="BW21" s="248"/>
      <c r="BX21" s="249"/>
      <c r="BY21" s="249"/>
      <c r="BZ21" s="249"/>
      <c r="CA21" s="249"/>
      <c r="CB21" s="249"/>
      <c r="CC21" s="249"/>
      <c r="CD21" s="249"/>
      <c r="CE21" s="249"/>
      <c r="CF21" s="249"/>
      <c r="CG21" s="249"/>
      <c r="CH21" s="250"/>
      <c r="CI21" s="248"/>
      <c r="CJ21" s="249"/>
      <c r="CK21" s="249"/>
      <c r="CL21" s="249"/>
      <c r="CM21" s="249"/>
      <c r="CN21" s="249"/>
      <c r="CO21" s="249"/>
      <c r="CP21" s="249"/>
      <c r="CQ21" s="249"/>
      <c r="CR21" s="249"/>
      <c r="CS21" s="249"/>
      <c r="CT21" s="250"/>
    </row>
    <row r="22" spans="2:98" ht="31.5" x14ac:dyDescent="0.3">
      <c r="B22" s="54" t="s">
        <v>46</v>
      </c>
      <c r="C22" s="174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6"/>
      <c r="O22" s="174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6"/>
      <c r="AA22" s="174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6"/>
      <c r="AM22" s="174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6"/>
      <c r="AY22" s="174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6"/>
      <c r="BK22" s="174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6"/>
      <c r="BW22" s="174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6"/>
      <c r="CI22" s="174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6"/>
    </row>
    <row r="23" spans="2:98" x14ac:dyDescent="0.3">
      <c r="B23" s="54" t="s">
        <v>47</v>
      </c>
      <c r="C23" s="174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6"/>
      <c r="O23" s="174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6"/>
      <c r="AA23" s="174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6"/>
      <c r="AM23" s="174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6"/>
      <c r="AY23" s="174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6"/>
      <c r="BK23" s="174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6"/>
      <c r="BW23" s="174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6"/>
      <c r="CI23" s="174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6"/>
    </row>
    <row r="24" spans="2:98" x14ac:dyDescent="0.3">
      <c r="B24" s="54" t="s">
        <v>48</v>
      </c>
      <c r="C24" s="174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6"/>
      <c r="O24" s="174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6"/>
      <c r="AA24" s="174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6"/>
      <c r="AM24" s="174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6"/>
      <c r="AY24" s="174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6"/>
      <c r="BK24" s="174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6"/>
      <c r="BW24" s="174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6"/>
      <c r="CI24" s="174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6"/>
    </row>
    <row r="25" spans="2:98" x14ac:dyDescent="0.3">
      <c r="B25" s="54" t="s">
        <v>59</v>
      </c>
      <c r="C25" s="174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6"/>
      <c r="O25" s="174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6"/>
      <c r="AA25" s="174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6"/>
      <c r="AM25" s="174"/>
      <c r="AN25" s="175"/>
      <c r="AO25" s="175"/>
      <c r="AP25" s="175"/>
      <c r="AQ25" s="174"/>
      <c r="AR25" s="175"/>
      <c r="AS25" s="180"/>
      <c r="AT25" s="180"/>
      <c r="AU25" s="180"/>
      <c r="AV25" s="180"/>
      <c r="AW25" s="175"/>
      <c r="AX25" s="175"/>
      <c r="AY25" s="174"/>
      <c r="AZ25" s="175"/>
      <c r="BA25" s="175"/>
      <c r="BB25" s="183"/>
      <c r="BC25" s="183"/>
      <c r="BD25" s="183"/>
      <c r="BE25" s="183"/>
      <c r="BF25" s="183"/>
      <c r="BG25" s="175"/>
      <c r="BH25" s="175"/>
      <c r="BI25" s="175"/>
      <c r="BJ25" s="176"/>
      <c r="BK25" s="174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6"/>
      <c r="BW25" s="174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6"/>
      <c r="CI25" s="174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6"/>
    </row>
    <row r="26" spans="2:98" x14ac:dyDescent="0.3">
      <c r="B26" s="54" t="s">
        <v>285</v>
      </c>
      <c r="C26" s="174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6"/>
      <c r="O26" s="174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6"/>
      <c r="AA26" s="174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6"/>
      <c r="AM26" s="174"/>
      <c r="AN26" s="175"/>
      <c r="AO26" s="175"/>
      <c r="AP26" s="175"/>
      <c r="AQ26" s="177"/>
      <c r="AR26" s="177"/>
      <c r="AS26" s="175"/>
      <c r="AT26" s="175"/>
      <c r="AU26" s="175"/>
      <c r="AV26" s="175"/>
      <c r="AW26" s="177"/>
      <c r="AX26" s="177"/>
      <c r="AY26" s="177"/>
      <c r="AZ26" s="177"/>
      <c r="BA26" s="175"/>
      <c r="BB26" s="175"/>
      <c r="BC26" s="175"/>
      <c r="BD26" s="175"/>
      <c r="BE26" s="175"/>
      <c r="BF26" s="175"/>
      <c r="BG26" s="183"/>
      <c r="BH26" s="183"/>
      <c r="BI26" s="183"/>
      <c r="BJ26" s="183"/>
      <c r="BK26" s="174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6"/>
      <c r="BW26" s="174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6"/>
      <c r="CI26" s="174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6"/>
    </row>
    <row r="27" spans="2:98" ht="4.5" customHeight="1" x14ac:dyDescent="0.3"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</row>
    <row r="28" spans="2:98" s="7" customFormat="1" ht="16.5" customHeight="1" x14ac:dyDescent="0.25">
      <c r="B28" s="55" t="s">
        <v>60</v>
      </c>
      <c r="C28" s="248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50"/>
      <c r="O28" s="248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50"/>
      <c r="AA28" s="248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50"/>
      <c r="AM28" s="248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50"/>
      <c r="AY28" s="248"/>
      <c r="AZ28" s="249"/>
      <c r="BA28" s="249"/>
      <c r="BB28" s="249"/>
      <c r="BC28" s="249"/>
      <c r="BD28" s="249"/>
      <c r="BE28" s="249"/>
      <c r="BF28" s="249"/>
      <c r="BG28" s="249"/>
      <c r="BH28" s="249"/>
      <c r="BI28" s="249"/>
      <c r="BJ28" s="250"/>
      <c r="BK28" s="248"/>
      <c r="BL28" s="249"/>
      <c r="BM28" s="249"/>
      <c r="BN28" s="249"/>
      <c r="BO28" s="249"/>
      <c r="BP28" s="249"/>
      <c r="BQ28" s="249"/>
      <c r="BR28" s="249"/>
      <c r="BS28" s="249"/>
      <c r="BT28" s="249"/>
      <c r="BU28" s="249"/>
      <c r="BV28" s="250"/>
      <c r="BW28" s="248"/>
      <c r="BX28" s="249"/>
      <c r="BY28" s="249"/>
      <c r="BZ28" s="249"/>
      <c r="CA28" s="249"/>
      <c r="CB28" s="249"/>
      <c r="CC28" s="249"/>
      <c r="CD28" s="249"/>
      <c r="CE28" s="249"/>
      <c r="CF28" s="249"/>
      <c r="CG28" s="249"/>
      <c r="CH28" s="250"/>
      <c r="CI28" s="248"/>
      <c r="CJ28" s="249"/>
      <c r="CK28" s="249"/>
      <c r="CL28" s="249"/>
      <c r="CM28" s="249"/>
      <c r="CN28" s="249"/>
      <c r="CO28" s="249"/>
      <c r="CP28" s="249"/>
      <c r="CQ28" s="249"/>
      <c r="CR28" s="249"/>
      <c r="CS28" s="249"/>
      <c r="CT28" s="250"/>
    </row>
    <row r="29" spans="2:98" ht="47.25" x14ac:dyDescent="0.3">
      <c r="B29" s="54" t="s">
        <v>286</v>
      </c>
      <c r="C29" s="174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6"/>
      <c r="O29" s="178"/>
      <c r="P29" s="178"/>
      <c r="Q29" s="175"/>
      <c r="R29" s="175"/>
      <c r="S29" s="175"/>
      <c r="T29" s="175"/>
      <c r="U29" s="175"/>
      <c r="V29" s="175"/>
      <c r="W29" s="175"/>
      <c r="X29" s="175"/>
      <c r="Y29" s="175"/>
      <c r="Z29" s="176"/>
      <c r="AA29" s="174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6"/>
      <c r="AM29" s="183"/>
      <c r="AN29" s="183"/>
      <c r="AO29" s="175"/>
      <c r="AP29" s="175"/>
      <c r="AQ29" s="175"/>
      <c r="AR29" s="175"/>
      <c r="AS29" s="175"/>
      <c r="AT29" s="175"/>
      <c r="AU29" s="175"/>
      <c r="AV29" s="175"/>
      <c r="AW29" s="175"/>
      <c r="AX29" s="176"/>
      <c r="AY29" s="174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6"/>
      <c r="BK29" s="174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6"/>
      <c r="BW29" s="174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6"/>
      <c r="CI29" s="174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6"/>
    </row>
    <row r="30" spans="2:98" x14ac:dyDescent="0.3">
      <c r="B30" s="54" t="s">
        <v>47</v>
      </c>
      <c r="C30" s="174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6"/>
      <c r="O30" s="174"/>
      <c r="P30" s="175"/>
      <c r="Q30" s="184"/>
      <c r="R30" s="184"/>
      <c r="S30" s="184"/>
      <c r="T30" s="184"/>
      <c r="U30" s="184"/>
      <c r="V30" s="184"/>
      <c r="W30" s="184"/>
      <c r="X30" s="184"/>
      <c r="Y30" s="175"/>
      <c r="Z30" s="176"/>
      <c r="AA30" s="174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6"/>
      <c r="AM30" s="174"/>
      <c r="AN30" s="175"/>
      <c r="AO30" s="183"/>
      <c r="AP30" s="183"/>
      <c r="AQ30" s="175"/>
      <c r="AR30" s="175"/>
      <c r="AS30" s="175"/>
      <c r="AT30" s="175"/>
      <c r="AU30" s="175"/>
      <c r="AV30" s="175"/>
      <c r="AW30" s="175"/>
      <c r="AX30" s="176"/>
      <c r="AY30" s="174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6"/>
      <c r="BK30" s="174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6"/>
      <c r="BW30" s="174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6"/>
      <c r="CI30" s="174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6"/>
    </row>
    <row r="31" spans="2:98" x14ac:dyDescent="0.3">
      <c r="B31" s="54" t="s">
        <v>61</v>
      </c>
      <c r="C31" s="174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6"/>
      <c r="O31" s="174"/>
      <c r="P31" s="175"/>
      <c r="Q31" s="175"/>
      <c r="R31" s="175"/>
      <c r="S31" s="175"/>
      <c r="T31" s="175"/>
      <c r="U31" s="175"/>
      <c r="V31" s="175"/>
      <c r="W31" s="175"/>
      <c r="X31" s="175"/>
      <c r="Y31" s="184"/>
      <c r="Z31" s="184"/>
      <c r="AA31" s="184"/>
      <c r="AB31" s="184"/>
      <c r="AC31" s="184"/>
      <c r="AD31" s="184"/>
      <c r="AE31" s="184"/>
      <c r="AF31" s="184"/>
      <c r="AG31" s="175"/>
      <c r="AH31" s="175"/>
      <c r="AI31" s="175"/>
      <c r="AJ31" s="175"/>
      <c r="AK31" s="175"/>
      <c r="AL31" s="176"/>
      <c r="AM31" s="174"/>
      <c r="AN31" s="175"/>
      <c r="AO31" s="175"/>
      <c r="AP31" s="175"/>
      <c r="AQ31" s="183"/>
      <c r="AR31" s="183"/>
      <c r="AS31" s="183"/>
      <c r="AT31" s="183"/>
      <c r="AU31" s="183"/>
      <c r="AV31" s="183"/>
      <c r="AW31" s="183"/>
      <c r="AX31" s="176"/>
      <c r="AY31" s="174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6"/>
      <c r="BK31" s="174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6"/>
      <c r="BW31" s="174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6"/>
      <c r="CI31" s="174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6"/>
    </row>
    <row r="32" spans="2:98" x14ac:dyDescent="0.3">
      <c r="B32" s="54" t="s">
        <v>62</v>
      </c>
      <c r="C32" s="174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6"/>
      <c r="O32" s="174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6"/>
      <c r="AA32" s="174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6"/>
      <c r="AM32" s="174"/>
      <c r="AN32" s="175"/>
      <c r="AO32" s="175"/>
      <c r="AP32" s="175"/>
      <c r="AQ32" s="175"/>
      <c r="AR32" s="175"/>
      <c r="AS32" s="175"/>
      <c r="AT32" s="175"/>
      <c r="AU32" s="175"/>
      <c r="AV32" s="175"/>
      <c r="AW32" s="185"/>
      <c r="AX32" s="176"/>
      <c r="AY32" s="185"/>
      <c r="AZ32" s="185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1"/>
      <c r="CI32" s="174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6"/>
    </row>
    <row r="33" spans="2:99" x14ac:dyDescent="0.3">
      <c r="B33" s="54" t="s">
        <v>288</v>
      </c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6"/>
      <c r="O33" s="174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6"/>
      <c r="AA33" s="174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6"/>
      <c r="AM33" s="174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6"/>
      <c r="AY33" s="174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6"/>
      <c r="BK33" s="174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6"/>
      <c r="BW33" s="174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6"/>
      <c r="CI33" s="182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6"/>
    </row>
    <row r="34" spans="2:99" x14ac:dyDescent="0.3">
      <c r="B34" s="54" t="s">
        <v>287</v>
      </c>
      <c r="C34" s="174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6"/>
      <c r="O34" s="174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6"/>
      <c r="AA34" s="174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6"/>
      <c r="AM34" s="174"/>
      <c r="AN34" s="175"/>
      <c r="AO34" s="175"/>
      <c r="AP34" s="175"/>
      <c r="AQ34" s="175"/>
      <c r="AR34" s="175"/>
      <c r="AS34" s="175"/>
      <c r="AT34" s="175"/>
      <c r="AU34" s="175"/>
      <c r="AV34" s="175"/>
      <c r="AW34" s="186"/>
      <c r="AX34" s="176"/>
      <c r="AY34" s="174"/>
      <c r="AZ34" s="175"/>
      <c r="BA34" s="175"/>
      <c r="BB34" s="175"/>
      <c r="BC34" s="175"/>
      <c r="BD34" s="175"/>
      <c r="BE34" s="175"/>
      <c r="BF34" s="175"/>
      <c r="BG34" s="175"/>
      <c r="BH34" s="175"/>
      <c r="BI34" s="186"/>
      <c r="BJ34" s="176"/>
      <c r="BK34" s="174"/>
      <c r="BL34" s="175"/>
      <c r="BM34" s="175"/>
      <c r="BN34" s="175"/>
      <c r="BO34" s="175"/>
      <c r="BP34" s="175"/>
      <c r="BQ34" s="175"/>
      <c r="BR34" s="175"/>
      <c r="BS34" s="175"/>
      <c r="BT34" s="175"/>
      <c r="BU34" s="186"/>
      <c r="BV34" s="176"/>
      <c r="BW34" s="174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6"/>
      <c r="CI34" s="175"/>
      <c r="CJ34" s="187"/>
      <c r="CK34" s="188"/>
      <c r="CL34" s="188"/>
      <c r="CM34" s="188"/>
      <c r="CN34" s="175"/>
      <c r="CO34" s="175"/>
      <c r="CP34" s="175"/>
      <c r="CQ34" s="175"/>
      <c r="CR34" s="175"/>
      <c r="CS34" s="175"/>
      <c r="CT34" s="176"/>
    </row>
    <row r="35" spans="2:99" ht="4.5" customHeight="1" thickBot="1" x14ac:dyDescent="0.35"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</row>
    <row r="36" spans="2:99" customFormat="1" x14ac:dyDescent="0.25">
      <c r="B36" s="56" t="s">
        <v>91</v>
      </c>
      <c r="C36" s="251">
        <v>439200</v>
      </c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>
        <v>466650</v>
      </c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>
        <v>466650</v>
      </c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>
        <v>610000</v>
      </c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>
        <v>23612653.030000001</v>
      </c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>
        <v>28638039.129999999</v>
      </c>
      <c r="BL36" s="251"/>
      <c r="BM36" s="251"/>
      <c r="BN36" s="251"/>
      <c r="BO36" s="251"/>
      <c r="BP36" s="251"/>
      <c r="BQ36" s="251"/>
      <c r="BR36" s="251"/>
      <c r="BS36" s="251"/>
      <c r="BT36" s="251"/>
      <c r="BU36" s="251"/>
      <c r="BV36" s="251"/>
      <c r="BW36" s="251">
        <v>20002225.75</v>
      </c>
      <c r="BX36" s="251"/>
      <c r="BY36" s="251"/>
      <c r="BZ36" s="251"/>
      <c r="CA36" s="251"/>
      <c r="CB36" s="251"/>
      <c r="CC36" s="251"/>
      <c r="CD36" s="251"/>
      <c r="CE36" s="251"/>
      <c r="CF36" s="251"/>
      <c r="CG36" s="251"/>
      <c r="CH36" s="251"/>
      <c r="CI36" s="251">
        <v>741900</v>
      </c>
      <c r="CJ36" s="251"/>
      <c r="CK36" s="251"/>
      <c r="CL36" s="251"/>
      <c r="CM36" s="251"/>
      <c r="CN36" s="251"/>
      <c r="CO36" s="251"/>
      <c r="CP36" s="251"/>
      <c r="CQ36" s="251"/>
      <c r="CR36" s="251"/>
      <c r="CS36" s="251"/>
      <c r="CT36" s="251"/>
      <c r="CU36" s="200"/>
    </row>
    <row r="37" spans="2:99" customFormat="1" ht="15.75" x14ac:dyDescent="0.25">
      <c r="B37" s="57" t="s">
        <v>199</v>
      </c>
      <c r="C37" s="252">
        <v>439200</v>
      </c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4"/>
      <c r="O37" s="252">
        <v>466650</v>
      </c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4"/>
      <c r="AA37" s="252">
        <v>466650</v>
      </c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4"/>
      <c r="AM37" s="252">
        <v>610000</v>
      </c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4"/>
      <c r="AY37" s="252">
        <v>23612653.030000001</v>
      </c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4"/>
      <c r="BK37" s="252">
        <v>28638039.129999999</v>
      </c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4"/>
      <c r="BW37" s="252">
        <v>20002225.75</v>
      </c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4"/>
      <c r="CI37" s="252">
        <v>741900</v>
      </c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4"/>
    </row>
    <row r="40" spans="2:99" x14ac:dyDescent="0.3">
      <c r="B40" s="1" t="s">
        <v>289</v>
      </c>
    </row>
  </sheetData>
  <mergeCells count="65">
    <mergeCell ref="AM28:AX28"/>
    <mergeCell ref="AA14:AL14"/>
    <mergeCell ref="B9:AL9"/>
    <mergeCell ref="C10:N10"/>
    <mergeCell ref="O10:Z10"/>
    <mergeCell ref="AA10:AL10"/>
    <mergeCell ref="AM14:AX14"/>
    <mergeCell ref="AM21:AX21"/>
    <mergeCell ref="O21:Z21"/>
    <mergeCell ref="B3:E3"/>
    <mergeCell ref="B4:E4"/>
    <mergeCell ref="B5:E5"/>
    <mergeCell ref="B7:B8"/>
    <mergeCell ref="C7:N7"/>
    <mergeCell ref="O7:Z7"/>
    <mergeCell ref="AA7:AL7"/>
    <mergeCell ref="B13:AL13"/>
    <mergeCell ref="AM10:AX10"/>
    <mergeCell ref="AM7:AX7"/>
    <mergeCell ref="AM36:AX36"/>
    <mergeCell ref="C36:N36"/>
    <mergeCell ref="O36:Z36"/>
    <mergeCell ref="AA36:AL36"/>
    <mergeCell ref="C37:N37"/>
    <mergeCell ref="O37:Z37"/>
    <mergeCell ref="AA37:AL37"/>
    <mergeCell ref="AM37:AX37"/>
    <mergeCell ref="B35:AL35"/>
    <mergeCell ref="C14:N14"/>
    <mergeCell ref="O14:Z14"/>
    <mergeCell ref="C28:N28"/>
    <mergeCell ref="O28:Z28"/>
    <mergeCell ref="AA28:AL28"/>
    <mergeCell ref="B27:AL27"/>
    <mergeCell ref="B20:AL20"/>
    <mergeCell ref="C21:N21"/>
    <mergeCell ref="AA21:AL21"/>
    <mergeCell ref="AY36:BJ36"/>
    <mergeCell ref="AY37:BJ37"/>
    <mergeCell ref="BK7:BV7"/>
    <mergeCell ref="BK10:BV10"/>
    <mergeCell ref="BK14:BV14"/>
    <mergeCell ref="BK21:BV21"/>
    <mergeCell ref="BK28:BV28"/>
    <mergeCell ref="BK36:BV36"/>
    <mergeCell ref="BK37:BV37"/>
    <mergeCell ref="AY7:BJ7"/>
    <mergeCell ref="AY10:BJ10"/>
    <mergeCell ref="AY14:BJ14"/>
    <mergeCell ref="AY21:BJ21"/>
    <mergeCell ref="AY28:BJ28"/>
    <mergeCell ref="BW36:CH36"/>
    <mergeCell ref="BW37:CH37"/>
    <mergeCell ref="CI7:CT7"/>
    <mergeCell ref="CI10:CT10"/>
    <mergeCell ref="CI14:CT14"/>
    <mergeCell ref="CI21:CT21"/>
    <mergeCell ref="CI28:CT28"/>
    <mergeCell ref="CI36:CT36"/>
    <mergeCell ref="CI37:CT37"/>
    <mergeCell ref="BW7:CH7"/>
    <mergeCell ref="BW10:CH10"/>
    <mergeCell ref="BW14:CH14"/>
    <mergeCell ref="BW21:CH21"/>
    <mergeCell ref="BW28:CH28"/>
  </mergeCells>
  <phoneticPr fontId="0" type="noConversion"/>
  <pageMargins left="0.7" right="0.7" top="0.75" bottom="0.75" header="0.3" footer="0.3"/>
  <pageSetup paperSize="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opLeftCell="A16" zoomScaleNormal="100" workbookViewId="0">
      <selection activeCell="D48" sqref="D48"/>
    </sheetView>
  </sheetViews>
  <sheetFormatPr defaultRowHeight="15.75" x14ac:dyDescent="0.3"/>
  <cols>
    <col min="1" max="1" width="9.140625" style="115"/>
    <col min="2" max="2" width="6.42578125" style="154" customWidth="1"/>
    <col min="3" max="3" width="27.7109375" style="92" customWidth="1"/>
    <col min="4" max="4" width="84.42578125" style="4" customWidth="1"/>
  </cols>
  <sheetData>
    <row r="1" spans="1:8" s="4" customFormat="1" ht="7.5" customHeight="1" x14ac:dyDescent="0.3">
      <c r="A1" s="142"/>
      <c r="B1" s="146"/>
      <c r="C1" s="7"/>
      <c r="D1" s="6"/>
      <c r="E1" s="10"/>
      <c r="F1" s="86"/>
      <c r="H1" s="13"/>
    </row>
    <row r="2" spans="1:8" s="143" customFormat="1" ht="16.5" x14ac:dyDescent="0.3">
      <c r="B2" s="155" t="str">
        <f>'Dati Generali'!D4&amp;"   -  Progetto n. "&amp;'Dati Generali'!D5</f>
        <v xml:space="preserve">   -  Progetto n. </v>
      </c>
      <c r="C2" s="156"/>
      <c r="D2" s="156"/>
      <c r="E2" s="157"/>
    </row>
    <row r="3" spans="1:8" s="7" customFormat="1" ht="16.5" x14ac:dyDescent="0.3">
      <c r="A3" s="143"/>
      <c r="B3" s="147" t="str">
        <f>'Dati Generali'!D2</f>
        <v>IMPIANTO DI TRASPORTO COLLETTIVO TRA LA CITTA' DI TRENTO ED IL MONTE BONDONE</v>
      </c>
      <c r="C3" s="129"/>
      <c r="D3" s="129"/>
      <c r="E3" s="130"/>
    </row>
    <row r="4" spans="1:8" s="132" customFormat="1" ht="16.5" x14ac:dyDescent="0.3">
      <c r="A4" s="144"/>
      <c r="B4" s="148">
        <f>'Dati Generali'!D8</f>
        <v>0</v>
      </c>
      <c r="C4" s="133"/>
      <c r="D4" s="133"/>
      <c r="E4" s="134"/>
    </row>
    <row r="5" spans="1:8" s="132" customFormat="1" ht="16.5" x14ac:dyDescent="0.3">
      <c r="A5" s="144"/>
      <c r="B5" s="148" t="str">
        <f>'Dati Generali'!D9</f>
        <v>Realizzazione di nuove linee ed estensione di linee esistenti ad implementazione della rete di STIF destinati al TRM</v>
      </c>
      <c r="C5" s="133"/>
      <c r="D5" s="133"/>
      <c r="E5" s="134"/>
    </row>
    <row r="6" spans="1:8" s="4" customFormat="1" ht="12.75" customHeight="1" x14ac:dyDescent="0.3">
      <c r="A6" s="142"/>
      <c r="B6" s="149"/>
      <c r="C6" s="7"/>
      <c r="D6" s="6"/>
      <c r="E6" s="10"/>
      <c r="F6" s="86"/>
      <c r="H6" s="13"/>
    </row>
    <row r="7" spans="1:8" ht="58.5" customHeight="1" x14ac:dyDescent="0.25">
      <c r="B7" s="261" t="s">
        <v>265</v>
      </c>
      <c r="C7" s="262"/>
      <c r="D7" s="124" t="s">
        <v>228</v>
      </c>
    </row>
    <row r="8" spans="1:8" ht="16.5" x14ac:dyDescent="0.3">
      <c r="B8" s="158" t="s">
        <v>259</v>
      </c>
      <c r="C8" s="116" t="s">
        <v>270</v>
      </c>
      <c r="D8" s="119" t="s">
        <v>215</v>
      </c>
    </row>
    <row r="9" spans="1:8" s="113" customFormat="1" ht="48" x14ac:dyDescent="0.25">
      <c r="A9" s="145"/>
      <c r="B9" s="128">
        <v>1</v>
      </c>
      <c r="C9" s="114" t="s">
        <v>271</v>
      </c>
      <c r="D9" s="121" t="s">
        <v>272</v>
      </c>
    </row>
    <row r="10" spans="1:8" s="113" customFormat="1" ht="48" x14ac:dyDescent="0.25">
      <c r="A10" s="145"/>
      <c r="B10" s="128">
        <v>2</v>
      </c>
      <c r="C10" s="114" t="s">
        <v>214</v>
      </c>
      <c r="D10" s="121" t="s">
        <v>250</v>
      </c>
    </row>
    <row r="11" spans="1:8" ht="48" x14ac:dyDescent="0.25">
      <c r="B11" s="128">
        <v>3</v>
      </c>
      <c r="C11" s="114" t="s">
        <v>212</v>
      </c>
      <c r="D11" s="121" t="s">
        <v>216</v>
      </c>
    </row>
    <row r="12" spans="1:8" ht="16.5" x14ac:dyDescent="0.25">
      <c r="B12" s="128">
        <v>4</v>
      </c>
      <c r="C12" s="114" t="s">
        <v>219</v>
      </c>
      <c r="D12" s="123" t="s">
        <v>217</v>
      </c>
    </row>
    <row r="13" spans="1:8" ht="53.25" customHeight="1" x14ac:dyDescent="0.25">
      <c r="B13" s="139">
        <v>5</v>
      </c>
      <c r="C13" s="118" t="s">
        <v>220</v>
      </c>
      <c r="D13" s="122" t="s">
        <v>218</v>
      </c>
    </row>
    <row r="14" spans="1:8" s="115" customFormat="1" ht="9" customHeight="1" x14ac:dyDescent="0.25">
      <c r="B14" s="150"/>
      <c r="C14" s="141"/>
      <c r="D14" s="140"/>
    </row>
    <row r="15" spans="1:8" ht="29.25" customHeight="1" x14ac:dyDescent="0.25">
      <c r="B15" s="151"/>
      <c r="C15" s="125" t="s">
        <v>255</v>
      </c>
      <c r="D15" s="126" t="s">
        <v>202</v>
      </c>
    </row>
    <row r="16" spans="1:8" ht="16.5" x14ac:dyDescent="0.3">
      <c r="B16" s="158" t="s">
        <v>259</v>
      </c>
      <c r="C16" s="116" t="s">
        <v>270</v>
      </c>
      <c r="D16" s="119" t="s">
        <v>215</v>
      </c>
    </row>
    <row r="17" spans="2:4" ht="16.5" x14ac:dyDescent="0.25">
      <c r="B17" s="128">
        <v>6</v>
      </c>
      <c r="C17" s="114" t="s">
        <v>221</v>
      </c>
      <c r="D17" s="121" t="s">
        <v>223</v>
      </c>
    </row>
    <row r="18" spans="2:4" ht="16.5" x14ac:dyDescent="0.3">
      <c r="B18" s="128">
        <v>6</v>
      </c>
      <c r="C18" s="114" t="s">
        <v>222</v>
      </c>
      <c r="D18" s="120" t="s">
        <v>224</v>
      </c>
    </row>
    <row r="19" spans="2:4" ht="32.25" x14ac:dyDescent="0.25">
      <c r="B19" s="128">
        <v>7</v>
      </c>
      <c r="C19" s="114" t="s">
        <v>233</v>
      </c>
      <c r="D19" s="121" t="s">
        <v>260</v>
      </c>
    </row>
    <row r="20" spans="2:4" ht="32.25" x14ac:dyDescent="0.25">
      <c r="B20" s="128">
        <v>7</v>
      </c>
      <c r="C20" s="114" t="s">
        <v>234</v>
      </c>
      <c r="D20" s="121" t="s">
        <v>261</v>
      </c>
    </row>
    <row r="21" spans="2:4" ht="16.5" x14ac:dyDescent="0.25">
      <c r="B21" s="128" t="s">
        <v>262</v>
      </c>
      <c r="C21" s="114" t="s">
        <v>239</v>
      </c>
      <c r="D21" s="121" t="s">
        <v>226</v>
      </c>
    </row>
    <row r="22" spans="2:4" ht="16.5" x14ac:dyDescent="0.25">
      <c r="B22" s="128" t="s">
        <v>263</v>
      </c>
      <c r="C22" s="114" t="s">
        <v>240</v>
      </c>
      <c r="D22" s="121" t="s">
        <v>225</v>
      </c>
    </row>
    <row r="23" spans="2:4" ht="16.5" x14ac:dyDescent="0.25">
      <c r="B23" s="128" t="s">
        <v>264</v>
      </c>
      <c r="C23" s="114" t="s">
        <v>241</v>
      </c>
      <c r="D23" s="121" t="s">
        <v>227</v>
      </c>
    </row>
    <row r="24" spans="2:4" ht="32.25" x14ac:dyDescent="0.25">
      <c r="B24" s="139">
        <v>9</v>
      </c>
      <c r="C24" s="118" t="s">
        <v>238</v>
      </c>
      <c r="D24" s="122" t="s">
        <v>243</v>
      </c>
    </row>
    <row r="25" spans="2:4" s="115" customFormat="1" ht="9" customHeight="1" x14ac:dyDescent="0.25">
      <c r="B25" s="150"/>
      <c r="C25" s="141"/>
      <c r="D25" s="140"/>
    </row>
    <row r="26" spans="2:4" ht="29.25" customHeight="1" x14ac:dyDescent="0.25">
      <c r="B26" s="153"/>
      <c r="C26" s="125" t="s">
        <v>256</v>
      </c>
      <c r="D26" s="126" t="s">
        <v>229</v>
      </c>
    </row>
    <row r="27" spans="2:4" ht="16.5" x14ac:dyDescent="0.3">
      <c r="B27" s="158" t="s">
        <v>259</v>
      </c>
      <c r="C27" s="116" t="s">
        <v>247</v>
      </c>
      <c r="D27" s="119" t="s">
        <v>215</v>
      </c>
    </row>
    <row r="28" spans="2:4" ht="16.5" x14ac:dyDescent="0.3">
      <c r="B28" s="128">
        <v>6</v>
      </c>
      <c r="C28" s="114" t="s">
        <v>248</v>
      </c>
      <c r="D28" s="120" t="s">
        <v>231</v>
      </c>
    </row>
    <row r="29" spans="2:4" ht="16.5" x14ac:dyDescent="0.3">
      <c r="B29" s="128">
        <v>6</v>
      </c>
      <c r="C29" s="114" t="s">
        <v>249</v>
      </c>
      <c r="D29" s="120" t="s">
        <v>232</v>
      </c>
    </row>
    <row r="30" spans="2:4" ht="32.25" x14ac:dyDescent="0.25">
      <c r="B30" s="128">
        <v>7</v>
      </c>
      <c r="C30" s="114" t="s">
        <v>235</v>
      </c>
      <c r="D30" s="121" t="s">
        <v>266</v>
      </c>
    </row>
    <row r="31" spans="2:4" ht="32.25" x14ac:dyDescent="0.25">
      <c r="B31" s="128">
        <v>7</v>
      </c>
      <c r="C31" s="114" t="s">
        <v>234</v>
      </c>
      <c r="D31" s="121" t="s">
        <v>267</v>
      </c>
    </row>
    <row r="32" spans="2:4" ht="16.5" x14ac:dyDescent="0.25">
      <c r="B32" s="128">
        <v>8</v>
      </c>
      <c r="C32" s="114" t="s">
        <v>237</v>
      </c>
      <c r="D32" s="121" t="s">
        <v>236</v>
      </c>
    </row>
    <row r="33" spans="2:4" ht="16.5" x14ac:dyDescent="0.25">
      <c r="B33" s="128" t="s">
        <v>273</v>
      </c>
      <c r="C33" s="114" t="s">
        <v>239</v>
      </c>
      <c r="D33" s="121" t="s">
        <v>226</v>
      </c>
    </row>
    <row r="34" spans="2:4" ht="16.5" x14ac:dyDescent="0.25">
      <c r="B34" s="128" t="s">
        <v>274</v>
      </c>
      <c r="C34" s="114" t="s">
        <v>240</v>
      </c>
      <c r="D34" s="121" t="s">
        <v>225</v>
      </c>
    </row>
    <row r="35" spans="2:4" ht="16.5" x14ac:dyDescent="0.25">
      <c r="B35" s="128" t="s">
        <v>275</v>
      </c>
      <c r="C35" s="114" t="s">
        <v>241</v>
      </c>
      <c r="D35" s="121" t="s">
        <v>227</v>
      </c>
    </row>
    <row r="36" spans="2:4" ht="32.25" x14ac:dyDescent="0.25">
      <c r="B36" s="139">
        <v>10</v>
      </c>
      <c r="C36" s="118" t="s">
        <v>238</v>
      </c>
      <c r="D36" s="122" t="s">
        <v>243</v>
      </c>
    </row>
    <row r="37" spans="2:4" s="115" customFormat="1" ht="9" customHeight="1" x14ac:dyDescent="0.25">
      <c r="B37" s="150"/>
      <c r="C37" s="141"/>
      <c r="D37" s="140"/>
    </row>
    <row r="38" spans="2:4" ht="33" x14ac:dyDescent="0.25">
      <c r="B38" s="153"/>
      <c r="C38" s="125" t="s">
        <v>257</v>
      </c>
      <c r="D38" s="126" t="s">
        <v>230</v>
      </c>
    </row>
    <row r="39" spans="2:4" ht="16.5" x14ac:dyDescent="0.3">
      <c r="B39" s="152" t="s">
        <v>213</v>
      </c>
      <c r="C39" s="116" t="s">
        <v>270</v>
      </c>
      <c r="D39" s="119" t="s">
        <v>215</v>
      </c>
    </row>
    <row r="40" spans="2:4" ht="16.5" x14ac:dyDescent="0.3">
      <c r="B40" s="128">
        <v>6</v>
      </c>
      <c r="C40" s="114" t="s">
        <v>248</v>
      </c>
      <c r="D40" s="120" t="s">
        <v>231</v>
      </c>
    </row>
    <row r="41" spans="2:4" ht="16.5" x14ac:dyDescent="0.3">
      <c r="B41" s="128">
        <v>6</v>
      </c>
      <c r="C41" s="114" t="s">
        <v>249</v>
      </c>
      <c r="D41" s="120" t="s">
        <v>232</v>
      </c>
    </row>
    <row r="42" spans="2:4" ht="16.5" x14ac:dyDescent="0.25">
      <c r="B42" s="128">
        <v>7</v>
      </c>
      <c r="C42" s="114" t="s">
        <v>234</v>
      </c>
      <c r="D42" s="121" t="s">
        <v>268</v>
      </c>
    </row>
    <row r="43" spans="2:4" ht="16.5" x14ac:dyDescent="0.25">
      <c r="B43" s="128">
        <v>8</v>
      </c>
      <c r="C43" s="114" t="s">
        <v>242</v>
      </c>
      <c r="D43" s="121" t="s">
        <v>244</v>
      </c>
    </row>
    <row r="44" spans="2:4" ht="16.5" x14ac:dyDescent="0.25">
      <c r="B44" s="128" t="s">
        <v>273</v>
      </c>
      <c r="C44" s="114" t="s">
        <v>239</v>
      </c>
      <c r="D44" s="121" t="s">
        <v>226</v>
      </c>
    </row>
    <row r="45" spans="2:4" ht="16.5" x14ac:dyDescent="0.25">
      <c r="B45" s="128" t="s">
        <v>274</v>
      </c>
      <c r="C45" s="114" t="s">
        <v>240</v>
      </c>
      <c r="D45" s="121" t="s">
        <v>225</v>
      </c>
    </row>
    <row r="46" spans="2:4" ht="16.5" x14ac:dyDescent="0.25">
      <c r="B46" s="128" t="s">
        <v>275</v>
      </c>
      <c r="C46" s="114" t="s">
        <v>241</v>
      </c>
      <c r="D46" s="121" t="s">
        <v>227</v>
      </c>
    </row>
    <row r="47" spans="2:4" ht="32.25" x14ac:dyDescent="0.25">
      <c r="B47" s="128">
        <v>10</v>
      </c>
      <c r="C47" s="114" t="s">
        <v>238</v>
      </c>
      <c r="D47" s="121" t="s">
        <v>243</v>
      </c>
    </row>
    <row r="48" spans="2:4" ht="36.75" customHeight="1" x14ac:dyDescent="0.25">
      <c r="B48" s="139">
        <v>11</v>
      </c>
      <c r="C48" s="118" t="s">
        <v>246</v>
      </c>
      <c r="D48" s="122" t="s">
        <v>245</v>
      </c>
    </row>
  </sheetData>
  <mergeCells count="1">
    <mergeCell ref="B7:C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3</vt:i4>
      </vt:variant>
    </vt:vector>
  </HeadingPairs>
  <TitlesOfParts>
    <vt:vector size="11" baseType="lpstr">
      <vt:lpstr>Dati Generali</vt:lpstr>
      <vt:lpstr>Dati Finanziari - dettaglio</vt:lpstr>
      <vt:lpstr>Dati Tecnici (sottoprog.3)</vt:lpstr>
      <vt:lpstr>Costi d'Investimento</vt:lpstr>
      <vt:lpstr>Quadro Economico</vt:lpstr>
      <vt:lpstr>Cronoprogramma MR</vt:lpstr>
      <vt:lpstr>Cronoprogramma INFR</vt:lpstr>
      <vt:lpstr>CHECK ALLEGATI</vt:lpstr>
      <vt:lpstr>'Cronoprogramma INFR'!Area_stampa</vt:lpstr>
      <vt:lpstr>'Cronoprogramma MR'!Area_stampa</vt:lpstr>
      <vt:lpstr>'Quadro Economico'!Area_stampa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</dc:creator>
  <cp:lastModifiedBy>Utente</cp:lastModifiedBy>
  <cp:lastPrinted>2022-08-25T09:23:52Z</cp:lastPrinted>
  <dcterms:created xsi:type="dcterms:W3CDTF">2019-09-19T08:30:00Z</dcterms:created>
  <dcterms:modified xsi:type="dcterms:W3CDTF">2022-08-29T15:50:32Z</dcterms:modified>
</cp:coreProperties>
</file>